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695" activeTab="0"/>
  </bookViews>
  <sheets>
    <sheet name="ANEXA 1" sheetId="1" r:id="rId1"/>
    <sheet name="ANEXA 2" sheetId="2" r:id="rId2"/>
    <sheet name="ANEXA 3" sheetId="3" r:id="rId3"/>
    <sheet name="ANEXA 4" sheetId="4" r:id="rId4"/>
    <sheet name="ANEXA 5" sheetId="5" r:id="rId5"/>
    <sheet name="ANEXA 6" sheetId="6" r:id="rId6"/>
    <sheet name="ANEXA 7" sheetId="7" r:id="rId7"/>
    <sheet name="ANEXA 8" sheetId="8" r:id="rId8"/>
  </sheets>
  <definedNames/>
  <calcPr fullCalcOnLoad="1"/>
</workbook>
</file>

<file path=xl/sharedStrings.xml><?xml version="1.0" encoding="utf-8"?>
<sst xmlns="http://schemas.openxmlformats.org/spreadsheetml/2006/main" count="901" uniqueCount="513">
  <si>
    <t xml:space="preserve">  S.C.  ECO - SAL 2005 S.A. TARGOVISTE</t>
  </si>
  <si>
    <t>TARGOVISTE-CALEA DOMNEASCA NR. 171 A</t>
  </si>
  <si>
    <t>CUI  17870232/ ATRIBUT FISCAL  RO</t>
  </si>
  <si>
    <t>BUGETUL  DE  VENITURI  ŞI  CHELTUIELI  PE  ANUL 2015</t>
  </si>
  <si>
    <t>MII LEI</t>
  </si>
  <si>
    <t>INDICATORI</t>
  </si>
  <si>
    <t>Nr. rd.</t>
  </si>
  <si>
    <t xml:space="preserve"> Preliminat /Realizat an precedent 2014</t>
  </si>
  <si>
    <t>Propuneri  an curent 2015</t>
  </si>
  <si>
    <t xml:space="preserve">%       </t>
  </si>
  <si>
    <t>Estimări an 2016</t>
  </si>
  <si>
    <t>Estimări an 2017</t>
  </si>
  <si>
    <t>%</t>
  </si>
  <si>
    <t>9=7/5</t>
  </si>
  <si>
    <t>10=8/7</t>
  </si>
  <si>
    <t>6=5/4</t>
  </si>
  <si>
    <t>I.</t>
  </si>
  <si>
    <t>VENITURI TOTALE  (Rd.1=Rd.2+Rd.5+Rd.6)</t>
  </si>
  <si>
    <t>Venituri totale din exploatare, din care:</t>
  </si>
  <si>
    <t>a)</t>
  </si>
  <si>
    <t>subventii,cf.prevederilor legale in vigoare</t>
  </si>
  <si>
    <t>b)</t>
  </si>
  <si>
    <t>transferuri, cf.prevederilor legale in vigoare</t>
  </si>
  <si>
    <t>Venituri financiare</t>
  </si>
  <si>
    <t>Venituri extraordinare</t>
  </si>
  <si>
    <t>II</t>
  </si>
  <si>
    <t>CHELTUIELI TOTALE  (Rd.75=Rd.8+Rd.20+Rd.21)</t>
  </si>
  <si>
    <t>Cheltuieli de exploatare, din care:</t>
  </si>
  <si>
    <t>A.</t>
  </si>
  <si>
    <t xml:space="preserve"> cheltuieli cu bunuri si servicii</t>
  </si>
  <si>
    <t>B.</t>
  </si>
  <si>
    <t>cheltuieli cu impozite, taxe si varsaminte asimilate</t>
  </si>
  <si>
    <t>C.</t>
  </si>
  <si>
    <t>cheltuieli cu personalul , din care:</t>
  </si>
  <si>
    <t>C0</t>
  </si>
  <si>
    <t>Cheltuieli de natura salariala (Rd.13+Rd.14)</t>
  </si>
  <si>
    <t>C1</t>
  </si>
  <si>
    <t xml:space="preserve">ch. cu salariile </t>
  </si>
  <si>
    <t>C2</t>
  </si>
  <si>
    <t>bonusuri</t>
  </si>
  <si>
    <t>C3</t>
  </si>
  <si>
    <t>alte cheltuieli  cu personalul, din care:</t>
  </si>
  <si>
    <t xml:space="preserve"> cheltuieli cu plati compensatorii aferente disponibilizarilor de personal</t>
  </si>
  <si>
    <t>C4</t>
  </si>
  <si>
    <t>cheltuieli aferente contractului de mandat si a altor organe de conducere si control, comisii si comitete</t>
  </si>
  <si>
    <t>C5</t>
  </si>
  <si>
    <t>cheltuieli cu asigurările şi protecţia socială, fondurile speciale şi alte obligaţii legale</t>
  </si>
  <si>
    <t>D.</t>
  </si>
  <si>
    <t>alte cheltuieli de exploatare</t>
  </si>
  <si>
    <t>Cheltuieli financiare</t>
  </si>
  <si>
    <t>Cheltuieli extraordinare</t>
  </si>
  <si>
    <t>III</t>
  </si>
  <si>
    <t>REZULTATUL BRUT (profit/pierdere)</t>
  </si>
  <si>
    <t>IV</t>
  </si>
  <si>
    <t>IMPOZIT PE PROFIT</t>
  </si>
  <si>
    <t>V</t>
  </si>
  <si>
    <t>PROFITUL CONTABIL RĂMAS DUPĂ DEDUCEREA IMPOZITULUI PE PROFIT, din care:</t>
  </si>
  <si>
    <t>Rezerve legale</t>
  </si>
  <si>
    <t>Alte rezerve reprezentând facilităţi fiscale prevăzute de lege</t>
  </si>
  <si>
    <t>Acoperirea pierderilor contabile din anii precedenţi</t>
  </si>
  <si>
    <t>Constituirea surselor proprii de finanţare pentru proiectele cofinanţate din împrumuturi externe, precum şi pentru constituirea surselor necesare rambursării ratelor de capital, plaţii dobânzilor, comisioanelor şi altor costuri aferente acestor împrumuturi externe</t>
  </si>
  <si>
    <t>Alte repartizări prevăzute de lege</t>
  </si>
  <si>
    <t>Profitul contabil rămas după deducerea sumelor de la Rd. 25,26,27,28,29</t>
  </si>
  <si>
    <t xml:space="preserve">Participarea salariaţilor la profit în limita a 10% din profitul net,  dar nu mai mult de nivelul unui salariu de bază mediu lunar realizat la nivelul operatorului economic în exerciţiul  financiar de referinţă </t>
  </si>
  <si>
    <t xml:space="preserve">Minimim 50% vărsăminte la bugetul de stat sau local în cazul regiilor autonome, ori dividende cuvenite actionarilor, în cazul societăţilor/ companiilor naţionale şi societăţilor cu capital integral sau majoritar de stat, din care: </t>
  </si>
  <si>
    <t xml:space="preserve">   -  dividende cuvenite bugetului de stat </t>
  </si>
  <si>
    <t xml:space="preserve">   -  dividende cuvenite bugetului local</t>
  </si>
  <si>
    <t>c)</t>
  </si>
  <si>
    <t xml:space="preserve">   -  dividende cuvenite altor actionari</t>
  </si>
  <si>
    <t>Profitul nerepartizat pe destinaţiile prevăzute la Rd.31 – Rd.32 se repartizează la alte rezerve şi constituie sursă proprie de finanţare</t>
  </si>
  <si>
    <t>VI</t>
  </si>
  <si>
    <t>VENITURI DIN FONDURI EUROPENE</t>
  </si>
  <si>
    <t>VII</t>
  </si>
  <si>
    <t>CHELTUIELI ELIGIBILE DIN FONDURI EUROPENE,   din care</t>
  </si>
  <si>
    <t xml:space="preserve"> cheltuieli materiale</t>
  </si>
  <si>
    <t>cheltuieli cu salariile</t>
  </si>
  <si>
    <t>cheltuieli privind prestarile de servicii</t>
  </si>
  <si>
    <t>d)</t>
  </si>
  <si>
    <t>cheltuieli cu reclama si publicitate</t>
  </si>
  <si>
    <t>e)</t>
  </si>
  <si>
    <t>alte cheltuieli</t>
  </si>
  <si>
    <t>VIII</t>
  </si>
  <si>
    <t>SURSE DE FINANŢARE A INVESTIŢIILOR, din care:</t>
  </si>
  <si>
    <t>Alocaţii de la buget</t>
  </si>
  <si>
    <t>alocatii bugetare aferente platii angajamentelor din anii anteriori</t>
  </si>
  <si>
    <t>45.1</t>
  </si>
  <si>
    <t>IX</t>
  </si>
  <si>
    <t>CHELTUIELI  PENTRU INVESTIŢII</t>
  </si>
  <si>
    <t>X</t>
  </si>
  <si>
    <t>DATE DE FUNDAMENTARE</t>
  </si>
  <si>
    <t>Nr. de personal prognozat la finele anului</t>
  </si>
  <si>
    <t>Nr.mediu de salariaţi total</t>
  </si>
  <si>
    <t>Câştigul mediu lunar pe salariat (lei/persoană) determinat pe baza cheltuielilor de natura salariala (Rd.12/Rd.49)/12*1000</t>
  </si>
  <si>
    <t>Castigul mediu lunar pe salariat determinat pe baza cheltuielilor cu salariile (lei/persoana)  (Rd.13/Rd.49)/12*1000</t>
  </si>
  <si>
    <t>Productivitatea muncii în unităţi valorice pe total personal mediu (mii lei/persoană) (Rd.2/Rd.49)</t>
  </si>
  <si>
    <t>Productivitatea muncii în unităţi fizice pe total personal mediu (cantitate produse finite/ persoana)</t>
  </si>
  <si>
    <t>Cheltuieli totale la 1000 lei venituri totale        (Rd.7/Rd.1)x1000</t>
  </si>
  <si>
    <t>Plăţi restante</t>
  </si>
  <si>
    <t>Creanţe restante</t>
  </si>
  <si>
    <t>DETALIEREA INDICATORILOR ECONOMICO-FINANCIARI PREVAZUTI  IN BUGETUL DE VENITURI SI CHELTUIELI  PENTRU ANUL 2015</t>
  </si>
  <si>
    <t>Prevederi an precedent 2014</t>
  </si>
  <si>
    <t>Propuneri an curent 2015</t>
  </si>
  <si>
    <t>Aprobat</t>
  </si>
  <si>
    <t xml:space="preserve"> Preliminat/ Realizat</t>
  </si>
  <si>
    <t xml:space="preserve"> Propuneri</t>
  </si>
  <si>
    <t>conform HG/Ordin comun</t>
  </si>
  <si>
    <t>conform Hotararii C.A.</t>
  </si>
  <si>
    <t>7=6/5</t>
  </si>
  <si>
    <t>VENITURI TOTALE (Rd.2+Rd.23+Rd.29)</t>
  </si>
  <si>
    <t>Venituri din exploatare (Rd.3+Rd.8+Rd.9+Rd.12+Rd.13+Rd.14), din care:</t>
  </si>
  <si>
    <t xml:space="preserve">din producţia vândută (Rd.4+Rd.5+Rd.6+Rd.7), din care: </t>
  </si>
  <si>
    <t>a1)</t>
  </si>
  <si>
    <t>din vânzarea produselor</t>
  </si>
  <si>
    <t>a2)</t>
  </si>
  <si>
    <t>din servicii prestate</t>
  </si>
  <si>
    <t>a3)</t>
  </si>
  <si>
    <t>din redevenţe şi chirii</t>
  </si>
  <si>
    <t>a4)</t>
  </si>
  <si>
    <t>alte venituri</t>
  </si>
  <si>
    <t>din vânzarea mărfurilor</t>
  </si>
  <si>
    <t xml:space="preserve">din subvenţii şi transferuri de exploatare aferente cifrei de afaceri nete (Rd.10+Rd.11), din care: </t>
  </si>
  <si>
    <t>c1</t>
  </si>
  <si>
    <t xml:space="preserve"> subvenţii, cf. prevederilor  legale în vigoare</t>
  </si>
  <si>
    <t>c2</t>
  </si>
  <si>
    <t>transferuri, cf.  prevederilor    legale  în  vigoare</t>
  </si>
  <si>
    <t xml:space="preserve"> din producţia de imobilizări</t>
  </si>
  <si>
    <t>venituri aferente costului producţiei în curs de execuţie</t>
  </si>
  <si>
    <t>f)</t>
  </si>
  <si>
    <t>alte venituri din exploatare (Rd.15+Rd.16+Rd.19+Rd.20+Rd.21), din care:</t>
  </si>
  <si>
    <t>f1)</t>
  </si>
  <si>
    <t>din amenzi şi penalităţi</t>
  </si>
  <si>
    <t>f2)</t>
  </si>
  <si>
    <t>din vânzarea activelor şi alte operaţii de capital (Rd.18+Rd.19), din care:</t>
  </si>
  <si>
    <t xml:space="preserve"> -active corporale</t>
  </si>
  <si>
    <t xml:space="preserve"> - active necorporale</t>
  </si>
  <si>
    <t>f3)</t>
  </si>
  <si>
    <t>din subvenţii pentru investiţii</t>
  </si>
  <si>
    <t>f4)</t>
  </si>
  <si>
    <t>din valorificarea certificatelor CO2</t>
  </si>
  <si>
    <t>f5)</t>
  </si>
  <si>
    <t>Venituri financiare (Rd.23+Rd.24+Rd.25+Rd.26+Rd.27), din care:</t>
  </si>
  <si>
    <t>din imobilizări financiare</t>
  </si>
  <si>
    <t>din investiţii financiare</t>
  </si>
  <si>
    <t>din diferenţe de curs</t>
  </si>
  <si>
    <t>din dobânzi</t>
  </si>
  <si>
    <t>alte venituri financiare</t>
  </si>
  <si>
    <t>CHELTUIELI TOTALE  (Rd.30+Rd.136+Rd.144)</t>
  </si>
  <si>
    <t xml:space="preserve">Cheltuieli de exploatare (Rd.31+Rd790+Rd.86+Rd.120), din care: </t>
  </si>
  <si>
    <t xml:space="preserve">A. Cheltuieli cu bunuri şi servicii (Rd.32+Rd.40+Rd.46), din care: </t>
  </si>
  <si>
    <t>A1</t>
  </si>
  <si>
    <t>Cheltuieli privind stocurile (Rd.33+Rd.34+Rd.37+Rd.38+Rd.39), din care:</t>
  </si>
  <si>
    <t>cheltuieli cu materiile prime</t>
  </si>
  <si>
    <t>cheltuieli cu materialele consumabile, din care:</t>
  </si>
  <si>
    <t>b1)</t>
  </si>
  <si>
    <t>cheltuieli cu piesele de schimb</t>
  </si>
  <si>
    <t>b2)</t>
  </si>
  <si>
    <t>cheltuieli cu combustibilii</t>
  </si>
  <si>
    <t>cheltuieli privind materialele de natura obiectelor de inventar</t>
  </si>
  <si>
    <t>cheltuieli privind energia şi apa</t>
  </si>
  <si>
    <t>cheltuieli privind mărfurile</t>
  </si>
  <si>
    <t>A2</t>
  </si>
  <si>
    <t xml:space="preserve">Cheltuieli privind serviciile executate de terţi (Rd.41+Rd.42+Rd.45), din care: </t>
  </si>
  <si>
    <t>cheltuieli cu întreţinerea şi reparaţiile</t>
  </si>
  <si>
    <t xml:space="preserve">b) </t>
  </si>
  <si>
    <t>cheltuieli privind chiriile (Rd.43+Rd.44) din care:</t>
  </si>
  <si>
    <t xml:space="preserve"> - către operatori cu capital integral/majoritar de stat</t>
  </si>
  <si>
    <t xml:space="preserve"> - către operatori cu capital privat</t>
  </si>
  <si>
    <t>prime de asigurare</t>
  </si>
  <si>
    <t>A3</t>
  </si>
  <si>
    <t xml:space="preserve">Cheltuieli cu alte servicii executate de terţi (Rd.47+Rd.48+Rd.50+Rd.57+Rd.62+Rd.63+Rd.67+Rd.68+Rd.69+Rd.78), din care: </t>
  </si>
  <si>
    <t>cheltuieli cu colaboratorii</t>
  </si>
  <si>
    <t>cheltuieli privind comisioanele şi onorariul, din care:</t>
  </si>
  <si>
    <t>cheltuieli privind consultanţa juridică</t>
  </si>
  <si>
    <t>cheltuieli de protocol, reclamă şi publicitate (Rd.51+Rd.53), din care:</t>
  </si>
  <si>
    <t>c1)</t>
  </si>
  <si>
    <t>cheltuieli de protocol, din care:</t>
  </si>
  <si>
    <t xml:space="preserve"> - tichete cadou potrivit Legii nr.193/2006, cu modificările şi completările ulterioare</t>
  </si>
  <si>
    <t>c2)</t>
  </si>
  <si>
    <t>cheltuieli de reclamă şi publicitate, din care:</t>
  </si>
  <si>
    <t xml:space="preserve"> -  tichete cadou ptr. cheltuieli de reclamă şi publicitate, potrivit Legii  nr.193/2006, cu modificările şi completările ulterioare</t>
  </si>
  <si>
    <t xml:space="preserve"> - tichete cadou ptr. campanii de marketing, studiul pieţei, promovarea pe pieţe existente sau noi, potrivit Legii nr.193/2006, cu  modif.şi completările ulterioare</t>
  </si>
  <si>
    <t xml:space="preserve"> - ch.de promovare a produselor</t>
  </si>
  <si>
    <t>Ch. cu sponsorizarea (Rd.58+Rd.59+Rd.60+Rd.61), din care:</t>
  </si>
  <si>
    <t>d1)</t>
  </si>
  <si>
    <t>ch.de sponsorizare a cluburilor sportive</t>
  </si>
  <si>
    <t>d2)</t>
  </si>
  <si>
    <t>ch. de sponsorizare a unităţilor de cult</t>
  </si>
  <si>
    <t>d3)</t>
  </si>
  <si>
    <t xml:space="preserve">ch. privind acordarea ajutoarelor umanitare si sociale </t>
  </si>
  <si>
    <t>d4)</t>
  </si>
  <si>
    <t>alte cheltuieli cu sponsorizarea</t>
  </si>
  <si>
    <t>cheltuieli cu transportul de bunuri şi persoane</t>
  </si>
  <si>
    <t>cheltuieli de deplasare, detaşare, transfer, din care:</t>
  </si>
  <si>
    <t xml:space="preserve">     - cheltuieli cu diurna (Rd.65+Rd.66), din care: </t>
  </si>
  <si>
    <t xml:space="preserve">              -interna</t>
  </si>
  <si>
    <t xml:space="preserve">              -externa</t>
  </si>
  <si>
    <t>g)</t>
  </si>
  <si>
    <t>cheltuieli poştale şi taxe de telecomunicaţii</t>
  </si>
  <si>
    <t>h)</t>
  </si>
  <si>
    <t>cheltuieli cu serviciile bancare şi asimilate</t>
  </si>
  <si>
    <t>i)</t>
  </si>
  <si>
    <t>alte cheltuieli cu serviciile executate de terţi  din care:</t>
  </si>
  <si>
    <t>i1)</t>
  </si>
  <si>
    <t>cheltuieli de asigurare şi pază</t>
  </si>
  <si>
    <t>i2)</t>
  </si>
  <si>
    <t>cheltuieli privind întreţinerea şi funcţionarea tehnicii de calcul</t>
  </si>
  <si>
    <t>i3)</t>
  </si>
  <si>
    <t>cheltuieli cu pregătirea profesională</t>
  </si>
  <si>
    <t>i4)</t>
  </si>
  <si>
    <t>cheltuieli cu reevaluarea imobilizărilor corporale şi necorporale, din care:</t>
  </si>
  <si>
    <t>-aferente bunurilor de natura domeniului public</t>
  </si>
  <si>
    <t>i5)</t>
  </si>
  <si>
    <t>cheltuieli cu prestaţiile efectuate de filiale</t>
  </si>
  <si>
    <t>i6)</t>
  </si>
  <si>
    <t>cheltuieli privind recrutarea şi plasarea personalului de conducere cf. OUG 109/2011</t>
  </si>
  <si>
    <t>i7)</t>
  </si>
  <si>
    <t>cheltuieli cu anunţurile privind licitaţiile şi alte anunţuri</t>
  </si>
  <si>
    <t>j)</t>
  </si>
  <si>
    <t xml:space="preserve">B  Cheltuieli cu impozite, taxe şi vărsăminte asimilate (Rd.80+Rd.81+Rd.82+Rd.83+Rd.84+ Rd.85), din care: </t>
  </si>
  <si>
    <t>ch. cu taxa pt.activitatea de exploatare  a resurselor minerale</t>
  </si>
  <si>
    <t>ch. cu redevenţa pentru  concesionarea  bunurilor publice şi resursele minerale</t>
  </si>
  <si>
    <t>ch. cu taxa de licenţă</t>
  </si>
  <si>
    <t xml:space="preserve"> ch. cu taxa de autorizare</t>
  </si>
  <si>
    <t>ch. cu taxa de mediu</t>
  </si>
  <si>
    <t xml:space="preserve">cheltuieli cu alte taxe şi impozite </t>
  </si>
  <si>
    <t>C. Cheltuieli cu personalul (Rd.87+Rd.100+Rd.104+Rd.113)</t>
  </si>
  <si>
    <t>Cheltuieli de natura salariala (Rd.88+Rd.92)</t>
  </si>
  <si>
    <t>Cheltuieli cu salariile (Rd.89+Rd.90+Rd.91), din care:</t>
  </si>
  <si>
    <t xml:space="preserve"> a) salarii de bază</t>
  </si>
  <si>
    <t xml:space="preserve"> b) sporuri, prime şi alte bonificaţii aferente salariului de bază (conform CCM)</t>
  </si>
  <si>
    <t xml:space="preserve"> c) alte bonificaţii (conform CCM)</t>
  </si>
  <si>
    <t xml:space="preserve">  Bonusuri (Rd.93+Rd.96+Rd.97+Rd.98+ Rd.99), din care: </t>
  </si>
  <si>
    <t>a) cheltuieli sociale prevăzute la art. 21 din Legea nr. 571/2003 privind Codul fiscal, cu modificările şi completările ulterioare, din care:</t>
  </si>
  <si>
    <t xml:space="preserve"> - tichete de creşă, cf. Legii nr. 193/2006, cu modificările şi completările ulterioare;</t>
  </si>
  <si>
    <t xml:space="preserve"> - tichete cadou pentru cheltuieli sociale potrivit Legii nr. 193/2006, cu modificările şi completările ulterioare;</t>
  </si>
  <si>
    <t>b) tichete de masă;</t>
  </si>
  <si>
    <t>c) tichete de vacanţă;</t>
  </si>
  <si>
    <t>d) ch. privind participarea  salariaţilor la profitul obtinut în anul precedent</t>
  </si>
  <si>
    <t>e) alte cheltuieli conform CCM.</t>
  </si>
  <si>
    <t>Alte cheltuieli cu personalul (Rd.101+Rd.102+Rd.103), din care:</t>
  </si>
  <si>
    <t>a) ch. cu plăţile compensatorii   aferente disponibilizărilor de personal</t>
  </si>
  <si>
    <t>b) ch. cu drepturile  salariale cuvenite în baza unor hotărâri judecătoreşti</t>
  </si>
  <si>
    <t>c) cheltuieli de natură salarială aferente restructurarii, privatizarii, administrator special, alte comisii si comitete</t>
  </si>
  <si>
    <t>Cheltuieli aferente contractului de mandat si a altor organe de conducere si control, comisii si comitete (Rd.105+Rd.108+Rd.111+ Rd.112), din care:</t>
  </si>
  <si>
    <t>a) pentru directori/directorat</t>
  </si>
  <si>
    <t>-componenta fixa</t>
  </si>
  <si>
    <t>-componenta variabila</t>
  </si>
  <si>
    <t>b) pentru consiliul de administraţie/consiliul de supraveghere, din care:</t>
  </si>
  <si>
    <t>c) pentru AGA şi cenzori</t>
  </si>
  <si>
    <t>d) pentru alte comisii şi comitete constituite potrivit legii</t>
  </si>
  <si>
    <t xml:space="preserve">Cheltuieli cu asigurările şi protecţia socială, fondurile speciale şi alte obligaţii legale(Rd.114+Rd.115+Rd.116+Rd.117+Rd.118+Rd.119), din care: </t>
  </si>
  <si>
    <t>a) ch. privind contribuţia la asigurări sociale</t>
  </si>
  <si>
    <t xml:space="preserve">b) ch. privind contribuţia la asigurări pt.somaj </t>
  </si>
  <si>
    <t>c) ch. privind  contribuţia la asigurări sociale  de  sănătate</t>
  </si>
  <si>
    <t>d) ch. privind  contribuţiile la fondurile speciale aferente  fondului de salarii</t>
  </si>
  <si>
    <t>e) ch. privind  contribuţiia unităţii la schemele de pensii</t>
  </si>
  <si>
    <t>f) cheltuieli privind alte contribuţii si fonduri speciale</t>
  </si>
  <si>
    <t>D. Alte cheltuieli de exploatare (Rd.121+Rd.124+Rd.125+Rd.126+Rd.127+Rd.128), din care:</t>
  </si>
  <si>
    <t>cheltuieli cu majorări şi penalităţi (Rd.122+Rd.123), din care:</t>
  </si>
  <si>
    <t xml:space="preserve">     - către bugetul general consolidat</t>
  </si>
  <si>
    <t xml:space="preserve">     - către alţi creditori</t>
  </si>
  <si>
    <t>cheltuieli privind activele imobilizate</t>
  </si>
  <si>
    <t>cheltuieli aferente transferurilor pentru plata personalului</t>
  </si>
  <si>
    <t xml:space="preserve">alte cheltuieli </t>
  </si>
  <si>
    <t>ch. cu amortizarea imobilizărilor corporale şi necorporale</t>
  </si>
  <si>
    <t xml:space="preserve">f) </t>
  </si>
  <si>
    <t>ajustări şi deprecieri pentru pierdere de valoare şi provizioane (Rd.129-Rd.131), din care:</t>
  </si>
  <si>
    <t>cheltuieli privind ajustările şi provizioanele</t>
  </si>
  <si>
    <t>f1.1)</t>
  </si>
  <si>
    <t xml:space="preserve"> - provizioane privind  participarea salariaţilor la profit</t>
  </si>
  <si>
    <t>f1.2)</t>
  </si>
  <si>
    <t xml:space="preserve"> - provizioane in legatura cu contractul de mandat</t>
  </si>
  <si>
    <t>130a</t>
  </si>
  <si>
    <t xml:space="preserve"> - venituri din alte provizioane si ajustari pentru depreciere sau pierderi de valoare, din care :</t>
  </si>
  <si>
    <t>f2.1)</t>
  </si>
  <si>
    <t xml:space="preserve"> - din anularea provizioanelor ( Rd.133+Rd.134+Rd.135), din care:</t>
  </si>
  <si>
    <t>-din participarea salariatilor la profit</t>
  </si>
  <si>
    <t>- din deprecierea imobilizarilor corporale si a activelor circulante</t>
  </si>
  <si>
    <t xml:space="preserve"> - venituri din alte provizioane</t>
  </si>
  <si>
    <t xml:space="preserve">Cheltuieli financiare (Rd.137+Rd.140+Rd.143), din care: </t>
  </si>
  <si>
    <t>cheltuieli privind dobânzile (Rd.138+Rd.139), din care:</t>
  </si>
  <si>
    <t>aferente creditelor pentru investiţii</t>
  </si>
  <si>
    <t>aferente creditelor pentru activitatea curentă</t>
  </si>
  <si>
    <t>cheltuieli din diferenţe de curs valutar (Rd.141+Rd.142), din care:</t>
  </si>
  <si>
    <t>alte cheltuieli financiare</t>
  </si>
  <si>
    <t>REZULTATUL BRUT (profit/pierdere)       (Rd.1-Rd.29)</t>
  </si>
  <si>
    <t>venituri neimpozabile</t>
  </si>
  <si>
    <t>cheltuieli nedeductibile fiscal</t>
  </si>
  <si>
    <t>Cheltuieli de natura salariala (Rd.87)</t>
  </si>
  <si>
    <t>Cheltuieli cu salariile (Rd.88)</t>
  </si>
  <si>
    <t xml:space="preserve">Nr.mediu de salariaţi </t>
  </si>
  <si>
    <t>Câştigul mediu lunar pe salariat rminat pe baza cheltuielilor cu salariile  (Rd.151/Rd.153)/12*1000</t>
  </si>
  <si>
    <t>Câştigul mediu lunar pe salariat (lei/persoană) determinat pe baza cheltuielilor de natura salariala   (Rd.150/Rd.153)/12*1000</t>
  </si>
  <si>
    <t>Productivitatea muncii în unităţi valorice pe total personal mediu  (mii lei/persoană)(Rd.2/Rd.153)</t>
  </si>
  <si>
    <t>Productivitatea muncii în unităţi fizice pe total personal mediu (cantitate produse finite/persoana) W=QPF/Rd.153</t>
  </si>
  <si>
    <t>e1)</t>
  </si>
  <si>
    <t>Elemente de calcul a productivitatii muncii in unitati fizice, din care:</t>
  </si>
  <si>
    <t xml:space="preserve"> - cantitatea de produse finite (QPF)</t>
  </si>
  <si>
    <t xml:space="preserve"> - pret mediu ( p )</t>
  </si>
  <si>
    <t xml:space="preserve"> - valoare=QPF*p</t>
  </si>
  <si>
    <t xml:space="preserve"> - pondere in venituri totale de exploatare=   Rd.161/Rd.2</t>
  </si>
  <si>
    <t>Plati restante</t>
  </si>
  <si>
    <t>Creante restante, din care :</t>
  </si>
  <si>
    <t>-de la operatori cu capital integral/majoritar de stat</t>
  </si>
  <si>
    <t>-de la operatori cu capital privat</t>
  </si>
  <si>
    <t>-de la bugetul de stat</t>
  </si>
  <si>
    <t>-de la bugetul local</t>
  </si>
  <si>
    <t>-de la alte entitati</t>
  </si>
  <si>
    <t>NOTA JUSTIFICARE RD. 89 -SALARII DE BAZA-CONFORM LEGII BUGETULUI NR. 186/2012 ART.49 PCT.3</t>
  </si>
  <si>
    <t>BRUT LUNAR IN PLATA DUPA MAJ DIN 01.07.2014 , LA UN NUMAR MEDIU DE PERSONAL DE 117 PERSOANE</t>
  </si>
  <si>
    <t>SALARII REALIZ. DE PERS. CU C.I.M. PE PER. DET.PANA IN MAX. LUNA MART.2015 – 9 PERS.</t>
  </si>
  <si>
    <t>CHELTUIALA SALARIALA REANTREGITA LA 12 LUNI  TINAND CONT DE PUNCTELE ANTERIOARE ANTERIOR</t>
  </si>
  <si>
    <t>VALOAREA MAJORARII  SALARIALE PENTRU PERS. CARE SE INCADREAZA IN CONDITIILE H.G. 1041/2014-MAJ. SAL. MINIM PE ECONOMIE DE LA DATA DE  01.01.2015   -5 PERS</t>
  </si>
  <si>
    <t xml:space="preserve">CHELTUIALA SALARIALA REANTREGITA CU VALOAREA CELOR  6 LUNI – IANUARIE - IUNIE 2015                                              </t>
  </si>
  <si>
    <t>VALOAREA MAJORARII  SALARIALE PENTRU PERS. CARE SE INCADREAZA IN CONDITIILE H.G. 1041/2014-MAJ. SAL. MINIM PE ECONOMIE DE LA DATA DE  01.07.2015 -57 PERS</t>
  </si>
  <si>
    <t>TOTAL SALARII BAZA PROGNOZATE A SE ACORDA IN AN 2015</t>
  </si>
  <si>
    <t>GRADUL DE REALIZARE A VENITURILOR TOTALE</t>
  </si>
  <si>
    <t>Mii lei</t>
  </si>
  <si>
    <t>NR.CRT</t>
  </si>
  <si>
    <t xml:space="preserve">INDICATORI </t>
  </si>
  <si>
    <t>Prevederi an 2013</t>
  </si>
  <si>
    <t xml:space="preserve">      %        4=3/2</t>
  </si>
  <si>
    <t>Prevederi an 2014</t>
  </si>
  <si>
    <t xml:space="preserve">       %        7=6/5</t>
  </si>
  <si>
    <t>Realizat</t>
  </si>
  <si>
    <t>Venituri totale (rd.1+rd.2+rd.3), din care:</t>
  </si>
  <si>
    <t xml:space="preserve">Venituri din exploatare </t>
  </si>
  <si>
    <t>REPARTIZAREA PE TRIMESTRE A INDICATORILOR ECONOMICO-FINANCIARI</t>
  </si>
  <si>
    <t>Nr. Crt</t>
  </si>
  <si>
    <t>Propuneri an curent (2015)</t>
  </si>
  <si>
    <t>Trim I</t>
  </si>
  <si>
    <t>Trim II</t>
  </si>
  <si>
    <t>Trim III</t>
  </si>
  <si>
    <t>Trim IV</t>
  </si>
  <si>
    <t>Venituri din exploatare (Rd.3+Rd.8+Rd.9+Rd.13+Rd.14+Rd.15), din care:</t>
  </si>
  <si>
    <t xml:space="preserve">alte venituri </t>
  </si>
  <si>
    <t xml:space="preserve">din subvenţii şi transferuri de exploatare aferente cifrei de afaceri nete (Rd.10+Rd.11+Rd.12), din care: </t>
  </si>
  <si>
    <t>c3</t>
  </si>
  <si>
    <t>transferuri pentru plata personalului</t>
  </si>
  <si>
    <t>alte venituri din exploatare (Rd.16+Rd.17+Rd.20+Rd.21+Rd.22), din care:</t>
  </si>
  <si>
    <t>Venituri financiare (Rd.24+Rd.25+Rd.26+Rd.27+Rd.28), din care:</t>
  </si>
  <si>
    <t>CHELTUIELI TOTALE  (Rd.31+Rd.131+Rd.139)</t>
  </si>
  <si>
    <t xml:space="preserve">Cheltuieli de exploatare (Rd.32+Rd.80+Rd.87+Rd.116), din care: </t>
  </si>
  <si>
    <t xml:space="preserve">A. Cheltuieli cu bunuri şi servicii (Rd.33+Rd.41+Rd.47), din care: </t>
  </si>
  <si>
    <t>Cheltuieli privind stocurile (Rd.34+Rd.35+Rd.38+Rd.39+Rd.40), din care:</t>
  </si>
  <si>
    <t xml:space="preserve">Cheltuieli privind serviciile executate de terţi (Rd.42+Rd.43+Rd.46), din care: </t>
  </si>
  <si>
    <t>cheltuieli privind chiriile (Rd.44+Rd.45) din care:</t>
  </si>
  <si>
    <t xml:space="preserve">Cheltuieli cu alte servicii executate de terţi (Rd.48+Rd.49+Rd.51+Rd.58+Rd.63+Rd.64+Rd.68+     Rd.69+Rd.70+Rd.79), din care: </t>
  </si>
  <si>
    <t>cheltuieli de protocol, reclamă şi publicitate (Rd.52+Rd.54), din care:</t>
  </si>
  <si>
    <t>Ch. cu sponsorizarea (Rd.59+Rd.60+Rd.61+Rd.62), din care:</t>
  </si>
  <si>
    <t xml:space="preserve">- cheltuieli cu diurna (Rd.66+Rd.67), din care: </t>
  </si>
  <si>
    <t>alte cheltuieli cu serviciile executate de terţi, din care:</t>
  </si>
  <si>
    <r>
      <t xml:space="preserve">      -</t>
    </r>
    <r>
      <rPr>
        <b/>
        <i/>
        <sz val="10"/>
        <rFont val="Arial"/>
        <family val="2"/>
      </rPr>
      <t>aferente bunurilor de natura domeniului public</t>
    </r>
  </si>
  <si>
    <t xml:space="preserve">B  Cheltuieli cu impozite, taxe şi vărsăminte asimilate (Rd.81+Rd.82+Rd.83+Rd.84+ Rd.85+Rd.86), din care: </t>
  </si>
  <si>
    <t>C. Cheltuieli cu personalul (Rd.88+Rd.92+Rd.100+Rd.104+Rd.109)</t>
  </si>
  <si>
    <t>Cheltuieli aferente contractului de mandat si a altor organe de conducere si control, comisii si comitete (Rd.105+Rd.106+Rd.107+ Rd.108), din care:</t>
  </si>
  <si>
    <t>b) pentru consiliul de administraţie/consiliul de supraveghere</t>
  </si>
  <si>
    <t xml:space="preserve">Cheltuieli cu asigurările şi protecţia socială, fondurile speciale şi alte obligaţii legale(Rd.110+Rd.111+Rd.112+Rd.113+    Rd.114+Rd.115), din care: </t>
  </si>
  <si>
    <t>D. Alte cheltuieli de exploatare (Rd.117+Rd.120+Rd.121+Rd.122+Rd.123+Rd.    124), din care:</t>
  </si>
  <si>
    <t>cheltuieli cu majorări şi penalităţi (Rd.118+Rd.119), din care:</t>
  </si>
  <si>
    <t>ajustări şi deprecieri pentru pierdere de valoare şi provizioane (Rd.125+Rd.126), din care:</t>
  </si>
  <si>
    <t>venituri din provizioane şi ajustări pentru depreciere sau pierderi de valoare , din care:</t>
  </si>
  <si>
    <t>din anularea provizioanelor (Rd.128+Rd.129+Rd.130), din care:</t>
  </si>
  <si>
    <t xml:space="preserve"> - din participarea salariaţilor la profit</t>
  </si>
  <si>
    <t xml:space="preserve"> - din deprecierea imobilizărilor corporale şi a activelor circulante</t>
  </si>
  <si>
    <t xml:space="preserve">Cheltuieli financiare (Rd.132+Rd.135+Rd.138), din care: </t>
  </si>
  <si>
    <t>cheltuieli privind dobânzile (Rd.133+Rd.134), din care:</t>
  </si>
  <si>
    <t>cheltuieli din diferenţe de curs valutar (Rd.136+Rd.137), din care:</t>
  </si>
  <si>
    <t>REZULTATUL BRUT (profit/pierdere)       (Rd.1-Rd.30)</t>
  </si>
  <si>
    <t xml:space="preserve"> S.C.  ECO - SAL 2005 S.A. TARGOVISTE</t>
  </si>
  <si>
    <t>PROGRAMUL DE INVESTITII,  DOTARI SI SURSELE  DE  FINANTARE</t>
  </si>
  <si>
    <t>Data finalizării investiţiei</t>
  </si>
  <si>
    <t>An precedent 2014</t>
  </si>
  <si>
    <t>Valoare</t>
  </si>
  <si>
    <t>Realizat/ Preliminat</t>
  </si>
  <si>
    <t>An curent 2015</t>
  </si>
  <si>
    <t>An 2016</t>
  </si>
  <si>
    <t>An 2017</t>
  </si>
  <si>
    <t>I</t>
  </si>
  <si>
    <t>Surse proprii, din care:</t>
  </si>
  <si>
    <t xml:space="preserve">  a) - amortizare</t>
  </si>
  <si>
    <t xml:space="preserve">  b) - profit</t>
  </si>
  <si>
    <t>Credite bancare, din care:</t>
  </si>
  <si>
    <t xml:space="preserve">  a) - interne</t>
  </si>
  <si>
    <t xml:space="preserve">  b) - externe</t>
  </si>
  <si>
    <t xml:space="preserve">Alte surse, din care: </t>
  </si>
  <si>
    <t>-incasarea serviciilor prestate</t>
  </si>
  <si>
    <t>CHELTUIELI PENTRU INVESTIŢII, din care:</t>
  </si>
  <si>
    <t>Investiţii în curs, din care:</t>
  </si>
  <si>
    <t>a) pentru bunurile proprietatea privata a operatorului economic:</t>
  </si>
  <si>
    <t xml:space="preserve">   - (denumire obiectiv)</t>
  </si>
  <si>
    <t>b) pentru bunurile de natura domeniului public al statului sau al unităţii administrativ teritoriale:</t>
  </si>
  <si>
    <t>c) pentru bunurile de natura domeniului privat al statului sau al unităţii administrativ teritoriale:</t>
  </si>
  <si>
    <t>d) pentru bunurile luate în concesiune, închiriate sau în locaţie de gestiune, exclusiv cele din domeniul public sau privat al statului sau al unităţii administrativ teritoriale:</t>
  </si>
  <si>
    <t>Investiţii noi, din care:</t>
  </si>
  <si>
    <t>-trotuat parcare fata cladire</t>
  </si>
  <si>
    <t>-platforma betonata parc auto-sediu</t>
  </si>
  <si>
    <t>-magazie mica mecanizare</t>
  </si>
  <si>
    <t>-gard imprejmuire curtea din spatele sediului</t>
  </si>
  <si>
    <t xml:space="preserve">   -</t>
  </si>
  <si>
    <t>-reparatie sediu si acoperis</t>
  </si>
  <si>
    <t>Investiţii efectuate la imobilizările corporale existente (modernizări), din care:</t>
  </si>
  <si>
    <t xml:space="preserve">Dotări (alte achiziţii de imobilizări corporale) – din care :                 </t>
  </si>
  <si>
    <t>-camionete basculabile = 2 buc.</t>
  </si>
  <si>
    <t xml:space="preserve">-cisterna ( secand hand)  </t>
  </si>
  <si>
    <t>-diverse mijl. fixe conf.anexa</t>
  </si>
  <si>
    <t>-autoutilitara transport muncitori ( secand hand )-vw transporter an 2012</t>
  </si>
  <si>
    <t>-autoturism utilitar ( nou)-logan laurete</t>
  </si>
  <si>
    <t>-autoutilitara multifunctionala=1 buc.</t>
  </si>
  <si>
    <t>-bobcat si accesorii  =  1 buc.</t>
  </si>
  <si>
    <t>-masini tocat lemn  = 2 buc.</t>
  </si>
  <si>
    <t>Rambursări de rate aferente creditelor pentru investiţii, din care:</t>
  </si>
  <si>
    <t xml:space="preserve">   a) - interne</t>
  </si>
  <si>
    <t xml:space="preserve">   b)- externe</t>
  </si>
  <si>
    <t>PROGRAMUL DE REDUCERE A PLATILOR RESTANTE CU PREZENTAREA SURSELOR</t>
  </si>
  <si>
    <t>NU ESTE CAZUL</t>
  </si>
  <si>
    <t>Nr. Crt.</t>
  </si>
  <si>
    <t xml:space="preserve">Plăţi restante </t>
  </si>
  <si>
    <t>Sold iniţial an curent 2014</t>
  </si>
  <si>
    <t>Reduceri</t>
  </si>
  <si>
    <t>Sold final an curent 2015</t>
  </si>
  <si>
    <t xml:space="preserve">  Reduceri         Total       an 2016</t>
  </si>
  <si>
    <t>Sold final an 2016</t>
  </si>
  <si>
    <t xml:space="preserve">   Reduceri        Total        an 2017</t>
  </si>
  <si>
    <t>Sold final an 2017</t>
  </si>
  <si>
    <t>Total</t>
  </si>
  <si>
    <t>din care: Surse  an curent 2015</t>
  </si>
  <si>
    <t>an curent- 2015</t>
  </si>
  <si>
    <t>încasări creanţe</t>
  </si>
  <si>
    <t>credite</t>
  </si>
  <si>
    <t>alte surse</t>
  </si>
  <si>
    <t>3=4+5+6</t>
  </si>
  <si>
    <t>7=2-3</t>
  </si>
  <si>
    <t>9=7-8</t>
  </si>
  <si>
    <t>11=9-10</t>
  </si>
  <si>
    <t>1.</t>
  </si>
  <si>
    <t>TOTAL                              (Rd.1a+Rd.1b), din care:</t>
  </si>
  <si>
    <t xml:space="preserve">   1a.</t>
  </si>
  <si>
    <t xml:space="preserve"> - buget general consolidat</t>
  </si>
  <si>
    <t xml:space="preserve">   1b.</t>
  </si>
  <si>
    <t xml:space="preserve"> - alţi creditori</t>
  </si>
  <si>
    <t>SITUATIA   DATORIILOR REZULTATE DIN IMPRUMUTURILE CONTRACTATE</t>
  </si>
  <si>
    <t>Nr.crt.</t>
  </si>
  <si>
    <t>Valoarea imprumutului conform contractului</t>
  </si>
  <si>
    <t>Perioada de rambursare în ani</t>
  </si>
  <si>
    <t>Sold sf. an precedent      2014</t>
  </si>
  <si>
    <t xml:space="preserve">Valoarea anuală scadentă în anul curent 2015                  </t>
  </si>
  <si>
    <t xml:space="preserve">Valoarea anuală scadentă în anul 2016                               </t>
  </si>
  <si>
    <t xml:space="preserve">Valoarea anuală scadentă în anul 2017                         </t>
  </si>
  <si>
    <t>TOTAL din care:</t>
  </si>
  <si>
    <t>rate</t>
  </si>
  <si>
    <t xml:space="preserve">dobânzi </t>
  </si>
  <si>
    <t>diferenţe de curs nefavorabile</t>
  </si>
  <si>
    <t>comisioane</t>
  </si>
  <si>
    <t>A .Credite pentru activitatea curentă</t>
  </si>
  <si>
    <t>Total A</t>
  </si>
  <si>
    <t>B. Credite pentru investiţii</t>
  </si>
  <si>
    <t>Total B</t>
  </si>
  <si>
    <t>Total General A+B</t>
  </si>
  <si>
    <t xml:space="preserve">MASURI DE IMBUNATATIRE A REZULTATULUI BRUT SI REDUCERE APLATILOR RESTANTE </t>
  </si>
  <si>
    <t>mii lei</t>
  </si>
  <si>
    <t>Măsuri</t>
  </si>
  <si>
    <t>Termen de realizare</t>
  </si>
  <si>
    <t>an precedent 2014</t>
  </si>
  <si>
    <t>an curent 2015</t>
  </si>
  <si>
    <t xml:space="preserve"> Preliminat / Realizat</t>
  </si>
  <si>
    <t xml:space="preserve">  Influenţe (+/-) </t>
  </si>
  <si>
    <t xml:space="preserve"> Influenţe   (+/-)</t>
  </si>
  <si>
    <t xml:space="preserve"> Influenţe  (+/-)</t>
  </si>
  <si>
    <t>Rezultat brut (+/-)</t>
  </si>
  <si>
    <t>Rezultat brut</t>
  </si>
  <si>
    <t>Pct. I</t>
  </si>
  <si>
    <t xml:space="preserve">Măsuri de îmbunătăţire a rezultatului brut şi reducere a plăţilor restante </t>
  </si>
  <si>
    <t>Finele fiecarui an</t>
  </si>
  <si>
    <t>Măsura 1 Incasare creante</t>
  </si>
  <si>
    <t>Măsura 2…………………….</t>
  </si>
  <si>
    <t>.....</t>
  </si>
  <si>
    <t>Masura n…………</t>
  </si>
  <si>
    <t>TOTAL Pct. I</t>
  </si>
  <si>
    <t>Pct. II</t>
  </si>
  <si>
    <t>Cauze care diminuează efectul măsurilor prevăzute la Pct. I</t>
  </si>
  <si>
    <t>Cauza 1…………………….</t>
  </si>
  <si>
    <t>incasari PMT</t>
  </si>
  <si>
    <t>Cauza 2…………………….</t>
  </si>
  <si>
    <t>Cauza n………………….</t>
  </si>
  <si>
    <t>TOTAL Pct. II</t>
  </si>
  <si>
    <t>Pct. III</t>
  </si>
  <si>
    <t>TOTAL GENERAL Pct. I + Pct. II</t>
  </si>
  <si>
    <t>PREȘEDINTE DE ȘEDINȚĂ,</t>
  </si>
  <si>
    <t xml:space="preserve">    Tudorică Răducanu</t>
  </si>
  <si>
    <t>jr. Chiru Cătălin Cristea</t>
  </si>
  <si>
    <t xml:space="preserve">         SECRETARUL MUNICIPIULUI,</t>
  </si>
  <si>
    <t>PREȘEDINTE DE ȘEDINȚĂ,      SECRETARUL MUNICIPIULUI,
Tudorică Răducanu                jr. Chiru Cătălin Cristea</t>
  </si>
  <si>
    <t>PREȘEDINTE DE ȘEDINȚĂ,           SECRETARUL MUNICIPIULUI,
Tudorică Răducanu                           jr. Chiru Cătălin Cristea</t>
  </si>
  <si>
    <t>PREȘEDINTE DE ȘEDINȚĂ,                                SECRETARUL MUNICIPIULUI,</t>
  </si>
  <si>
    <t>Tudorică Răducanu                                          jr. Chiru Cătălin Cristea</t>
  </si>
  <si>
    <t xml:space="preserve">        PREȘEDINTE DE ȘEDINȚĂ,                                                                               SECRETARUL MUNICIPIULUI, </t>
  </si>
  <si>
    <t>Tudorică Răducanu                                                                                         jr. Chiru Cătălin Cristea</t>
  </si>
  <si>
    <t>Tudorică Răducanu                                                                         jr. Chiru Cătălin Cristea</t>
  </si>
  <si>
    <t xml:space="preserve">                         PREȘEDINTE DE ȘEDINȚĂ,                                                               SECRETARUL MUNICIPIULUI,</t>
  </si>
  <si>
    <t xml:space="preserve">                     PREȘEDINTE  DE ȘEDINȚĂ,                            SECRETARUL MUNCIPIULUI,</t>
  </si>
  <si>
    <t xml:space="preserve">          Tudorică Răducanu                                             jr. Chiru Cătălin Cristea</t>
  </si>
  <si>
    <t>Tudorică Răducanu</t>
  </si>
  <si>
    <t xml:space="preserve">                </t>
  </si>
  <si>
    <t xml:space="preserve">                PREȘEDINTE DE ȘEDINȚĂ,                               SECRETARUL MUNICIPIULUI,</t>
  </si>
  <si>
    <t>Anexa nr.8 la HCL nr. 10/29.01.2015</t>
  </si>
  <si>
    <t>Anexa 7 la HCL nr. 10/29.01.2015</t>
  </si>
  <si>
    <t>Anexa nr.6 la HCL nr. 10/29.01.2015</t>
  </si>
  <si>
    <t>Anexa nr.5 la HCL nr. 10/29.01.2015</t>
  </si>
  <si>
    <t>Anexa nr.4 la HCL nr. 10/29.01.2015</t>
  </si>
  <si>
    <t>Anexa nr.3 la HCL nr. 10/29.01.2015</t>
  </si>
  <si>
    <t>Anexa nr.2 la HCL nr. 10/29.01.2015</t>
  </si>
  <si>
    <t>Anexa nr.1 la HCL nr. 10/29.01.2015</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</si>
</sst>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0.000"/>
    <numFmt numFmtId="181" formatCode="dd/mm/yy"/>
  </numFmts>
  <fonts count="31">
    <font>
      <sz val="10"/>
      <name val="Arial"/>
      <family val="2"/>
    </font>
    <font>
      <sz val="8"/>
      <name val="Arial"/>
      <family val="2"/>
    </font>
    <font>
      <b/>
      <sz val="10"/>
      <name val="Arial"/>
      <family val="2"/>
    </font>
    <font>
      <sz val="10"/>
      <color indexed="10"/>
      <name val="Arial"/>
      <family val="2"/>
    </font>
    <font>
      <b/>
      <sz val="8"/>
      <name val="Arial"/>
      <family val="2"/>
    </font>
    <font>
      <sz val="8"/>
      <color indexed="8"/>
      <name val="Arial"/>
      <family val="2"/>
    </font>
    <font>
      <b/>
      <sz val="8"/>
      <color indexed="8"/>
      <name val="Arial"/>
      <family val="2"/>
    </font>
    <font>
      <sz val="8"/>
      <color indexed="10"/>
      <name val="Arial"/>
      <family val="2"/>
    </font>
    <font>
      <b/>
      <sz val="10"/>
      <color indexed="22"/>
      <name val="Arial"/>
      <family val="2"/>
    </font>
    <font>
      <b/>
      <i/>
      <sz val="8"/>
      <name val="Arial"/>
      <family val="2"/>
    </font>
    <font>
      <b/>
      <u val="single"/>
      <sz val="10"/>
      <name val="Arial"/>
      <family val="2"/>
    </font>
    <font>
      <b/>
      <i/>
      <sz val="10"/>
      <name val="Arial"/>
      <family val="2"/>
    </font>
    <font>
      <b/>
      <sz val="9"/>
      <name val="Arial"/>
      <family val="2"/>
    </font>
    <font>
      <b/>
      <sz val="9"/>
      <color indexed="2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hair">
        <color indexed="8"/>
      </bottom>
    </border>
    <border>
      <left style="hair">
        <color indexed="8"/>
      </left>
      <right style="thin">
        <color indexed="8"/>
      </right>
      <top style="hair">
        <color indexed="8"/>
      </top>
      <bottom style="thin">
        <color indexed="8"/>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hair">
        <color indexed="8"/>
      </left>
      <right style="medium">
        <color indexed="8"/>
      </right>
      <top style="hair">
        <color indexed="8"/>
      </top>
      <bottom style="hair">
        <color indexed="8"/>
      </bottom>
    </border>
    <border>
      <left style="medium">
        <color indexed="8"/>
      </left>
      <right style="hair">
        <color indexed="8"/>
      </right>
      <top style="hair">
        <color indexed="8"/>
      </top>
      <bottom style="hair">
        <color indexed="8"/>
      </bottom>
    </border>
    <border>
      <left style="medium">
        <color indexed="8"/>
      </left>
      <right style="hair">
        <color indexed="8"/>
      </right>
      <top style="hair">
        <color indexed="8"/>
      </top>
      <bottom style="medium">
        <color indexed="8"/>
      </bottom>
    </border>
    <border>
      <left style="hair">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medium">
        <color indexed="8"/>
      </top>
      <bottom style="thin">
        <color indexed="8"/>
      </bottom>
    </border>
    <border>
      <left style="thin">
        <color indexed="8"/>
      </left>
      <right style="hair">
        <color indexed="8"/>
      </right>
      <top style="thin">
        <color indexed="8"/>
      </top>
      <bottom style="hair">
        <color indexed="8"/>
      </bottom>
    </border>
    <border>
      <left style="medium">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hair">
        <color indexed="8"/>
      </left>
      <right style="medium">
        <color indexed="8"/>
      </right>
      <top style="medium">
        <color indexed="8"/>
      </top>
      <bottom style="hair">
        <color indexed="8"/>
      </bottom>
    </border>
    <border>
      <left style="thin">
        <color indexed="8"/>
      </left>
      <right style="thin">
        <color indexed="8"/>
      </right>
      <top style="hair">
        <color indexed="8"/>
      </top>
      <bottom style="hair">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0" borderId="0">
      <alignment/>
      <protection/>
    </xf>
    <xf numFmtId="0" fontId="0" fillId="0" borderId="0">
      <alignment/>
      <protection/>
    </xf>
    <xf numFmtId="0" fontId="0" fillId="23" borderId="7" applyNumberFormat="0" applyFont="0" applyAlignment="0" applyProtection="0"/>
    <xf numFmtId="0" fontId="27" fillId="20" borderId="8" applyNumberFormat="0" applyAlignment="0" applyProtection="0"/>
    <xf numFmtId="9" fontId="0" fillId="0" borderId="0" applyFill="0" applyBorder="0" applyAlignment="0" applyProtection="0"/>
    <xf numFmtId="178" fontId="0" fillId="0" borderId="0" applyFill="0" applyBorder="0" applyAlignment="0" applyProtection="0"/>
    <xf numFmtId="176" fontId="0" fillId="0" borderId="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179" fontId="0" fillId="0" borderId="0" applyFill="0" applyBorder="0" applyAlignment="0" applyProtection="0"/>
    <xf numFmtId="177" fontId="0" fillId="0" borderId="0" applyFill="0" applyBorder="0" applyAlignment="0" applyProtection="0"/>
    <xf numFmtId="0" fontId="30" fillId="0" borderId="0" applyNumberFormat="0" applyFill="0" applyBorder="0" applyAlignment="0" applyProtection="0"/>
  </cellStyleXfs>
  <cellXfs count="347">
    <xf numFmtId="0" fontId="0" fillId="0" borderId="0" xfId="0" applyAlignment="1">
      <alignment/>
    </xf>
    <xf numFmtId="0" fontId="1" fillId="0" borderId="0" xfId="0" applyFont="1" applyAlignment="1">
      <alignment/>
    </xf>
    <xf numFmtId="0" fontId="1" fillId="24" borderId="0" xfId="0" applyFont="1" applyFill="1" applyAlignment="1">
      <alignment/>
    </xf>
    <xf numFmtId="0" fontId="2" fillId="0" borderId="0" xfId="51" applyFont="1" applyFill="1" applyBorder="1" applyAlignment="1">
      <alignment horizontal="left" vertical="center"/>
      <protection/>
    </xf>
    <xf numFmtId="0" fontId="0" fillId="24" borderId="0" xfId="51" applyFont="1" applyFill="1">
      <alignment/>
      <protection/>
    </xf>
    <xf numFmtId="0" fontId="0" fillId="24" borderId="0" xfId="51" applyFont="1" applyFill="1" applyBorder="1">
      <alignment/>
      <protection/>
    </xf>
    <xf numFmtId="0" fontId="3" fillId="24" borderId="0" xfId="51" applyFont="1" applyFill="1" applyBorder="1" applyAlignment="1">
      <alignment horizontal="center"/>
      <protection/>
    </xf>
    <xf numFmtId="0" fontId="2" fillId="24" borderId="0" xfId="51" applyFont="1" applyFill="1" applyBorder="1">
      <alignment/>
      <protection/>
    </xf>
    <xf numFmtId="0" fontId="0" fillId="0" borderId="0" xfId="0" applyFont="1" applyAlignment="1">
      <alignment/>
    </xf>
    <xf numFmtId="0" fontId="2" fillId="0" borderId="0" xfId="51" applyFont="1" applyFill="1" applyBorder="1" applyAlignment="1">
      <alignment horizontal="center" vertical="center"/>
      <protection/>
    </xf>
    <xf numFmtId="0" fontId="2" fillId="24" borderId="0" xfId="51" applyFont="1" applyFill="1" applyAlignment="1">
      <alignment horizontal="center"/>
      <protection/>
    </xf>
    <xf numFmtId="0" fontId="2" fillId="24" borderId="0" xfId="51" applyFont="1" applyFill="1">
      <alignment/>
      <protection/>
    </xf>
    <xf numFmtId="0" fontId="2" fillId="0" borderId="0" xfId="51" applyFont="1" applyFill="1" applyBorder="1" applyAlignment="1">
      <alignment vertical="center"/>
      <protection/>
    </xf>
    <xf numFmtId="0" fontId="2" fillId="24" borderId="0" xfId="51" applyFont="1" applyFill="1" applyBorder="1" applyAlignment="1">
      <alignment wrapText="1"/>
      <protection/>
    </xf>
    <xf numFmtId="0" fontId="2" fillId="24" borderId="0" xfId="51" applyFont="1" applyFill="1" applyBorder="1" applyAlignment="1">
      <alignment horizontal="center"/>
      <protection/>
    </xf>
    <xf numFmtId="0" fontId="4" fillId="0" borderId="0" xfId="51" applyFont="1" applyFill="1" applyBorder="1" applyAlignment="1">
      <alignment horizontal="center" vertical="center" wrapText="1"/>
      <protection/>
    </xf>
    <xf numFmtId="0" fontId="4" fillId="24" borderId="0" xfId="51" applyFont="1" applyFill="1" applyBorder="1" applyAlignment="1">
      <alignment horizontal="center" vertical="center" wrapText="1"/>
      <protection/>
    </xf>
    <xf numFmtId="0" fontId="4" fillId="0" borderId="0" xfId="51" applyFont="1" applyFill="1" applyBorder="1" applyAlignment="1">
      <alignment horizontal="center" vertical="center"/>
      <protection/>
    </xf>
    <xf numFmtId="0" fontId="4" fillId="0" borderId="0" xfId="51" applyFont="1" applyFill="1" applyBorder="1" applyAlignment="1">
      <alignment vertical="center"/>
      <protection/>
    </xf>
    <xf numFmtId="0" fontId="4" fillId="24" borderId="0" xfId="51" applyFont="1" applyFill="1" applyBorder="1" applyAlignment="1">
      <alignment wrapText="1"/>
      <protection/>
    </xf>
    <xf numFmtId="0" fontId="4" fillId="24" borderId="0" xfId="51" applyFont="1" applyFill="1" applyBorder="1" applyAlignment="1">
      <alignment horizontal="center"/>
      <protection/>
    </xf>
    <xf numFmtId="0" fontId="4" fillId="24" borderId="0" xfId="51" applyFont="1" applyFill="1" applyBorder="1">
      <alignment/>
      <protection/>
    </xf>
    <xf numFmtId="0" fontId="1" fillId="24" borderId="0" xfId="51" applyFont="1" applyFill="1" applyBorder="1">
      <alignment/>
      <protection/>
    </xf>
    <xf numFmtId="0" fontId="5" fillId="24" borderId="0" xfId="51" applyFont="1" applyFill="1" applyBorder="1" applyAlignment="1">
      <alignment horizontal="center"/>
      <protection/>
    </xf>
    <xf numFmtId="0" fontId="5" fillId="24" borderId="0" xfId="51" applyFont="1" applyFill="1" applyBorder="1">
      <alignment/>
      <protection/>
    </xf>
    <xf numFmtId="0" fontId="4" fillId="24" borderId="10" xfId="52" applyFont="1" applyFill="1" applyBorder="1" applyAlignment="1">
      <alignment horizontal="center" vertical="center"/>
      <protection/>
    </xf>
    <xf numFmtId="0" fontId="4" fillId="24" borderId="11" xfId="52" applyFont="1" applyFill="1" applyBorder="1" applyAlignment="1">
      <alignment horizontal="center" vertical="center"/>
      <protection/>
    </xf>
    <xf numFmtId="0" fontId="4" fillId="0" borderId="12" xfId="51" applyFont="1" applyFill="1" applyBorder="1" applyAlignment="1">
      <alignment horizontal="center" vertical="center" wrapText="1"/>
      <protection/>
    </xf>
    <xf numFmtId="0" fontId="4" fillId="24" borderId="10" xfId="51" applyFont="1" applyFill="1" applyBorder="1" applyAlignment="1">
      <alignment horizontal="center" wrapText="1"/>
      <protection/>
    </xf>
    <xf numFmtId="0" fontId="4" fillId="24" borderId="10" xfId="51" applyFont="1" applyFill="1" applyBorder="1" applyAlignment="1">
      <alignment horizontal="center"/>
      <protection/>
    </xf>
    <xf numFmtId="0" fontId="4" fillId="24" borderId="11" xfId="51" applyFont="1" applyFill="1" applyBorder="1" applyAlignment="1">
      <alignment horizontal="center"/>
      <protection/>
    </xf>
    <xf numFmtId="0" fontId="6" fillId="0" borderId="12" xfId="51" applyFont="1" applyFill="1" applyBorder="1" applyAlignment="1">
      <alignment horizontal="left" vertical="center" wrapText="1"/>
      <protection/>
    </xf>
    <xf numFmtId="0" fontId="6" fillId="0" borderId="10" xfId="51" applyFont="1" applyFill="1" applyBorder="1" applyAlignment="1">
      <alignment horizontal="center" vertical="center" wrapText="1"/>
      <protection/>
    </xf>
    <xf numFmtId="0" fontId="6" fillId="0" borderId="10" xfId="51" applyFont="1" applyFill="1" applyBorder="1" applyAlignment="1">
      <alignment vertical="center" wrapText="1"/>
      <protection/>
    </xf>
    <xf numFmtId="0" fontId="6" fillId="0" borderId="10" xfId="51" applyFont="1" applyFill="1" applyBorder="1" applyAlignment="1">
      <alignment horizontal="left" vertical="top" wrapText="1"/>
      <protection/>
    </xf>
    <xf numFmtId="0" fontId="6" fillId="24" borderId="10" xfId="51" applyFont="1" applyFill="1" applyBorder="1" applyAlignment="1">
      <alignment horizontal="center" wrapText="1"/>
      <protection/>
    </xf>
    <xf numFmtId="180" fontId="4" fillId="24" borderId="10" xfId="51" applyNumberFormat="1" applyFont="1" applyFill="1" applyBorder="1" applyAlignment="1">
      <alignment horizontal="right" wrapText="1"/>
      <protection/>
    </xf>
    <xf numFmtId="180" fontId="4" fillId="24" borderId="11" xfId="51" applyNumberFormat="1" applyFont="1" applyFill="1" applyBorder="1" applyAlignment="1">
      <alignment horizontal="right" wrapText="1"/>
      <protection/>
    </xf>
    <xf numFmtId="0" fontId="5" fillId="24" borderId="10" xfId="51" applyFont="1" applyFill="1" applyBorder="1" applyAlignment="1">
      <alignment horizontal="center" wrapText="1"/>
      <protection/>
    </xf>
    <xf numFmtId="180" fontId="1" fillId="24" borderId="10" xfId="51" applyNumberFormat="1" applyFont="1" applyFill="1" applyBorder="1" applyAlignment="1">
      <alignment horizontal="right" wrapText="1"/>
      <protection/>
    </xf>
    <xf numFmtId="0" fontId="6" fillId="24" borderId="10" xfId="51" applyFont="1" applyFill="1" applyBorder="1" applyAlignment="1">
      <alignment horizontal="left" vertical="top" wrapText="1"/>
      <protection/>
    </xf>
    <xf numFmtId="0" fontId="6" fillId="0" borderId="10" xfId="51" applyFont="1" applyFill="1" applyBorder="1" applyAlignment="1">
      <alignment horizontal="left" vertical="center" wrapText="1"/>
      <protection/>
    </xf>
    <xf numFmtId="180" fontId="1" fillId="24" borderId="10" xfId="51" applyNumberFormat="1" applyFont="1" applyFill="1" applyBorder="1" applyAlignment="1">
      <alignment horizontal="right"/>
      <protection/>
    </xf>
    <xf numFmtId="0" fontId="6" fillId="0" borderId="13" xfId="51" applyFont="1" applyFill="1" applyBorder="1" applyAlignment="1">
      <alignment horizontal="center" vertical="center" wrapText="1"/>
      <protection/>
    </xf>
    <xf numFmtId="0" fontId="6" fillId="0" borderId="13" xfId="51" applyFont="1" applyFill="1" applyBorder="1" applyAlignment="1">
      <alignment vertical="center" wrapText="1"/>
      <protection/>
    </xf>
    <xf numFmtId="0" fontId="5" fillId="24" borderId="13" xfId="51" applyFont="1" applyFill="1" applyBorder="1" applyAlignment="1">
      <alignment horizontal="center" wrapText="1"/>
      <protection/>
    </xf>
    <xf numFmtId="180" fontId="1" fillId="24" borderId="13" xfId="51" applyNumberFormat="1" applyFont="1" applyFill="1" applyBorder="1" applyAlignment="1">
      <alignment horizontal="right" wrapText="1"/>
      <protection/>
    </xf>
    <xf numFmtId="180" fontId="4" fillId="24" borderId="13" xfId="51" applyNumberFormat="1" applyFont="1" applyFill="1" applyBorder="1" applyAlignment="1">
      <alignment horizontal="right" wrapText="1"/>
      <protection/>
    </xf>
    <xf numFmtId="180" fontId="1" fillId="24" borderId="13" xfId="51" applyNumberFormat="1" applyFont="1" applyFill="1" applyBorder="1" applyAlignment="1">
      <alignment horizontal="right"/>
      <protection/>
    </xf>
    <xf numFmtId="180" fontId="4" fillId="24" borderId="14" xfId="51" applyNumberFormat="1" applyFont="1" applyFill="1" applyBorder="1" applyAlignment="1">
      <alignment horizontal="right" wrapText="1"/>
      <protection/>
    </xf>
    <xf numFmtId="0" fontId="6" fillId="0" borderId="0" xfId="51" applyFont="1" applyFill="1" applyBorder="1" applyAlignment="1">
      <alignment horizontal="left" vertical="top" wrapText="1"/>
      <protection/>
    </xf>
    <xf numFmtId="0" fontId="6" fillId="24" borderId="0" xfId="51" applyFont="1" applyFill="1" applyBorder="1" applyAlignment="1">
      <alignment horizontal="left" vertical="top" wrapText="1"/>
      <protection/>
    </xf>
    <xf numFmtId="0" fontId="1" fillId="24" borderId="0" xfId="51" applyFont="1" applyFill="1" applyBorder="1" applyAlignment="1">
      <alignment horizontal="center"/>
      <protection/>
    </xf>
    <xf numFmtId="0" fontId="7" fillId="24" borderId="0" xfId="51" applyFont="1" applyFill="1" applyBorder="1" applyAlignment="1">
      <alignment horizontal="center"/>
      <protection/>
    </xf>
    <xf numFmtId="0" fontId="1" fillId="0" borderId="0" xfId="51" applyFont="1" applyFill="1" applyBorder="1" applyAlignment="1">
      <alignment horizontal="center" vertical="center"/>
      <protection/>
    </xf>
    <xf numFmtId="0" fontId="1" fillId="0" borderId="0" xfId="51" applyFont="1" applyFill="1" applyBorder="1" applyAlignment="1">
      <alignment vertical="center"/>
      <protection/>
    </xf>
    <xf numFmtId="0" fontId="4" fillId="0" borderId="0" xfId="52" applyFont="1" applyFill="1" applyBorder="1" applyAlignment="1">
      <alignment horizontal="center" vertical="center"/>
      <protection/>
    </xf>
    <xf numFmtId="0" fontId="4" fillId="0" borderId="0" xfId="52" applyFont="1" applyFill="1" applyBorder="1" applyAlignment="1">
      <alignment wrapText="1"/>
      <protection/>
    </xf>
    <xf numFmtId="0" fontId="1" fillId="0" borderId="0" xfId="52" applyFont="1" applyFill="1" applyBorder="1" applyAlignment="1">
      <alignment horizontal="center"/>
      <protection/>
    </xf>
    <xf numFmtId="0" fontId="1" fillId="0" borderId="0" xfId="52" applyFont="1" applyFill="1" applyBorder="1">
      <alignment/>
      <protection/>
    </xf>
    <xf numFmtId="0" fontId="1" fillId="24" borderId="0" xfId="52" applyFont="1" applyFill="1" applyBorder="1">
      <alignment/>
      <protection/>
    </xf>
    <xf numFmtId="0" fontId="2" fillId="24" borderId="0" xfId="52" applyFont="1" applyFill="1" applyBorder="1">
      <alignment/>
      <protection/>
    </xf>
    <xf numFmtId="0" fontId="8" fillId="0" borderId="0" xfId="52" applyFont="1" applyFill="1" applyBorder="1">
      <alignment/>
      <protection/>
    </xf>
    <xf numFmtId="0" fontId="2" fillId="0" borderId="0" xfId="51" applyFont="1" applyFill="1" applyAlignment="1">
      <alignment horizontal="center"/>
      <protection/>
    </xf>
    <xf numFmtId="0" fontId="2" fillId="0" borderId="0" xfId="52" applyFont="1" applyFill="1" applyBorder="1" applyAlignment="1">
      <alignment horizontal="left" vertical="center"/>
      <protection/>
    </xf>
    <xf numFmtId="0" fontId="2" fillId="0" borderId="0" xfId="52" applyFont="1" applyFill="1" applyBorder="1" applyAlignment="1">
      <alignment horizontal="center"/>
      <protection/>
    </xf>
    <xf numFmtId="0" fontId="2" fillId="0" borderId="0" xfId="52" applyFont="1" applyFill="1" applyBorder="1">
      <alignment/>
      <protection/>
    </xf>
    <xf numFmtId="0" fontId="2" fillId="0" borderId="0" xfId="52" applyFont="1" applyFill="1" applyBorder="1" applyAlignment="1">
      <alignment horizontal="center" vertical="center" wrapText="1"/>
      <protection/>
    </xf>
    <xf numFmtId="0" fontId="4" fillId="0" borderId="0" xfId="52" applyFont="1" applyFill="1" applyBorder="1" applyAlignment="1">
      <alignment horizontal="center"/>
      <protection/>
    </xf>
    <xf numFmtId="0" fontId="4" fillId="0" borderId="0" xfId="52" applyFont="1" applyFill="1" applyBorder="1">
      <alignment/>
      <protection/>
    </xf>
    <xf numFmtId="0" fontId="4" fillId="24" borderId="0" xfId="52" applyFont="1" applyFill="1" applyBorder="1">
      <alignment/>
      <protection/>
    </xf>
    <xf numFmtId="0" fontId="4" fillId="0" borderId="10" xfId="52" applyFont="1" applyFill="1" applyBorder="1" applyAlignment="1">
      <alignment horizontal="center" vertical="center" wrapText="1"/>
      <protection/>
    </xf>
    <xf numFmtId="0" fontId="4" fillId="24" borderId="10" xfId="52" applyFont="1" applyFill="1" applyBorder="1" applyAlignment="1">
      <alignment horizontal="center" vertical="center" wrapText="1"/>
      <protection/>
    </xf>
    <xf numFmtId="0" fontId="4" fillId="0" borderId="15" xfId="52" applyFont="1" applyFill="1" applyBorder="1" applyAlignment="1">
      <alignment horizontal="center" vertical="center" wrapText="1"/>
      <protection/>
    </xf>
    <xf numFmtId="0" fontId="4" fillId="0" borderId="10" xfId="52" applyFont="1" applyFill="1" applyBorder="1" applyAlignment="1">
      <alignment horizontal="justify" vertical="center"/>
      <protection/>
    </xf>
    <xf numFmtId="0" fontId="4" fillId="24" borderId="10" xfId="52" applyFont="1" applyFill="1" applyBorder="1" applyAlignment="1">
      <alignment horizontal="justify" vertical="center"/>
      <protection/>
    </xf>
    <xf numFmtId="0" fontId="4" fillId="0" borderId="10" xfId="52" applyFont="1" applyFill="1" applyBorder="1" applyAlignment="1">
      <alignment horizontal="center" vertical="center"/>
      <protection/>
    </xf>
    <xf numFmtId="0" fontId="1" fillId="0" borderId="10" xfId="52" applyFont="1" applyFill="1" applyBorder="1" applyAlignment="1">
      <alignment horizontal="center"/>
      <protection/>
    </xf>
    <xf numFmtId="0" fontId="1" fillId="24" borderId="10" xfId="52" applyFont="1" applyFill="1" applyBorder="1" applyAlignment="1">
      <alignment horizontal="center"/>
      <protection/>
    </xf>
    <xf numFmtId="0" fontId="4" fillId="0" borderId="10" xfId="52" applyFont="1" applyFill="1" applyBorder="1" applyAlignment="1">
      <alignment horizontal="left" vertical="top" wrapText="1"/>
      <protection/>
    </xf>
    <xf numFmtId="0" fontId="4" fillId="0" borderId="10" xfId="52" applyFont="1" applyFill="1" applyBorder="1" applyAlignment="1">
      <alignment horizontal="center"/>
      <protection/>
    </xf>
    <xf numFmtId="180" fontId="4" fillId="24" borderId="10" xfId="52" applyNumberFormat="1" applyFont="1" applyFill="1" applyBorder="1" applyAlignment="1">
      <alignment horizontal="right"/>
      <protection/>
    </xf>
    <xf numFmtId="180" fontId="4" fillId="0" borderId="10" xfId="52" applyNumberFormat="1" applyFont="1" applyFill="1" applyBorder="1" applyAlignment="1">
      <alignment horizontal="right"/>
      <protection/>
    </xf>
    <xf numFmtId="180" fontId="1" fillId="24" borderId="10" xfId="52" applyNumberFormat="1" applyFont="1" applyFill="1" applyBorder="1" applyAlignment="1">
      <alignment horizontal="right"/>
      <protection/>
    </xf>
    <xf numFmtId="0" fontId="4" fillId="0" borderId="10" xfId="52" applyFont="1" applyFill="1" applyBorder="1" applyAlignment="1">
      <alignment vertical="center"/>
      <protection/>
    </xf>
    <xf numFmtId="0" fontId="4" fillId="0" borderId="10" xfId="52" applyFont="1" applyFill="1" applyBorder="1" applyAlignment="1">
      <alignment vertical="top" wrapText="1"/>
      <protection/>
    </xf>
    <xf numFmtId="180" fontId="1" fillId="0" borderId="10" xfId="51" applyNumberFormat="1" applyFont="1" applyFill="1" applyBorder="1" applyAlignment="1">
      <alignment horizontal="right"/>
      <protection/>
    </xf>
    <xf numFmtId="0" fontId="4" fillId="0" borderId="10" xfId="52" applyFont="1" applyFill="1" applyBorder="1" applyAlignment="1">
      <alignment horizontal="left" vertical="center" wrapText="1"/>
      <protection/>
    </xf>
    <xf numFmtId="0" fontId="4" fillId="0" borderId="10" xfId="52" applyFont="1" applyFill="1" applyBorder="1" applyAlignment="1">
      <alignment horizontal="left" vertical="center"/>
      <protection/>
    </xf>
    <xf numFmtId="0" fontId="4" fillId="0" borderId="10" xfId="52" applyFont="1" applyFill="1" applyBorder="1" applyAlignment="1">
      <alignment vertical="center" wrapText="1"/>
      <protection/>
    </xf>
    <xf numFmtId="0" fontId="6" fillId="0" borderId="10" xfId="52" applyFont="1" applyFill="1" applyBorder="1" applyAlignment="1">
      <alignment vertical="top" wrapText="1"/>
      <protection/>
    </xf>
    <xf numFmtId="0" fontId="9" fillId="0" borderId="10" xfId="52" applyFont="1" applyFill="1" applyBorder="1" applyAlignment="1">
      <alignment wrapText="1"/>
      <protection/>
    </xf>
    <xf numFmtId="0" fontId="4" fillId="24" borderId="10" xfId="52" applyFont="1" applyFill="1" applyBorder="1" applyAlignment="1">
      <alignment horizontal="left" vertical="top" wrapText="1"/>
      <protection/>
    </xf>
    <xf numFmtId="0" fontId="4" fillId="24" borderId="10" xfId="52" applyFont="1" applyFill="1" applyBorder="1" applyAlignment="1">
      <alignment horizontal="left" vertical="center"/>
      <protection/>
    </xf>
    <xf numFmtId="180" fontId="4" fillId="24" borderId="10" xfId="51" applyNumberFormat="1" applyFont="1" applyFill="1" applyBorder="1" applyAlignment="1">
      <alignment horizontal="right"/>
      <protection/>
    </xf>
    <xf numFmtId="0" fontId="4" fillId="0" borderId="16" xfId="52" applyFont="1" applyFill="1" applyBorder="1" applyAlignment="1">
      <alignment horizontal="center" vertical="center"/>
      <protection/>
    </xf>
    <xf numFmtId="0" fontId="4" fillId="0" borderId="17" xfId="52" applyFont="1" applyFill="1" applyBorder="1" applyAlignment="1">
      <alignment horizontal="center" vertical="center"/>
      <protection/>
    </xf>
    <xf numFmtId="0" fontId="4" fillId="0" borderId="17" xfId="52" applyFont="1" applyFill="1" applyBorder="1" applyAlignment="1">
      <alignment horizontal="left" vertical="top" wrapText="1"/>
      <protection/>
    </xf>
    <xf numFmtId="180" fontId="1" fillId="24" borderId="17" xfId="52" applyNumberFormat="1" applyFont="1" applyFill="1" applyBorder="1" applyAlignment="1">
      <alignment horizontal="right"/>
      <protection/>
    </xf>
    <xf numFmtId="0" fontId="4" fillId="0" borderId="18" xfId="52" applyFont="1" applyFill="1" applyBorder="1" applyAlignment="1">
      <alignment horizontal="center" vertical="center"/>
      <protection/>
    </xf>
    <xf numFmtId="0" fontId="4" fillId="0" borderId="19" xfId="52" applyFont="1" applyFill="1" applyBorder="1" applyAlignment="1">
      <alignment horizontal="center" vertical="center"/>
      <protection/>
    </xf>
    <xf numFmtId="0" fontId="4" fillId="0" borderId="19" xfId="52" applyFont="1" applyFill="1" applyBorder="1" applyAlignment="1">
      <alignment horizontal="left" vertical="top" wrapText="1"/>
      <protection/>
    </xf>
    <xf numFmtId="180" fontId="1" fillId="24" borderId="19" xfId="52" applyNumberFormat="1" applyFont="1" applyFill="1" applyBorder="1" applyAlignment="1">
      <alignment horizontal="right"/>
      <protection/>
    </xf>
    <xf numFmtId="0" fontId="2" fillId="0" borderId="0" xfId="52" applyFont="1" applyFill="1" applyBorder="1" applyAlignment="1">
      <alignment horizontal="center" vertical="center"/>
      <protection/>
    </xf>
    <xf numFmtId="0" fontId="1" fillId="0" borderId="17" xfId="52" applyFont="1" applyFill="1" applyBorder="1">
      <alignment/>
      <protection/>
    </xf>
    <xf numFmtId="0" fontId="4" fillId="0" borderId="17" xfId="52" applyFont="1" applyFill="1" applyBorder="1">
      <alignment/>
      <protection/>
    </xf>
    <xf numFmtId="0" fontId="0" fillId="24" borderId="0" xfId="0" applyFill="1" applyAlignment="1">
      <alignment/>
    </xf>
    <xf numFmtId="0" fontId="2" fillId="0" borderId="0" xfId="0" applyFont="1" applyFill="1" applyAlignment="1">
      <alignment/>
    </xf>
    <xf numFmtId="0" fontId="2" fillId="0" borderId="0" xfId="0" applyFont="1" applyBorder="1" applyAlignment="1">
      <alignment horizontal="center"/>
    </xf>
    <xf numFmtId="0" fontId="4" fillId="0" borderId="0" xfId="0" applyFont="1" applyAlignment="1">
      <alignment horizontal="right"/>
    </xf>
    <xf numFmtId="0" fontId="4" fillId="0" borderId="17" xfId="0" applyFont="1" applyBorder="1" applyAlignment="1">
      <alignment horizontal="center"/>
    </xf>
    <xf numFmtId="0" fontId="1" fillId="0" borderId="16" xfId="0" applyFont="1" applyBorder="1" applyAlignment="1">
      <alignment/>
    </xf>
    <xf numFmtId="0" fontId="4" fillId="0" borderId="20" xfId="0" applyFont="1" applyBorder="1" applyAlignment="1">
      <alignment horizontal="center"/>
    </xf>
    <xf numFmtId="0" fontId="4" fillId="0" borderId="17" xfId="0" applyFont="1" applyBorder="1" applyAlignment="1">
      <alignment horizontal="left"/>
    </xf>
    <xf numFmtId="180" fontId="1" fillId="0" borderId="17" xfId="0" applyNumberFormat="1" applyFont="1" applyBorder="1" applyAlignment="1">
      <alignment horizontal="right"/>
    </xf>
    <xf numFmtId="180" fontId="1" fillId="0" borderId="20" xfId="0" applyNumberFormat="1" applyFont="1" applyBorder="1" applyAlignment="1">
      <alignment horizontal="right"/>
    </xf>
    <xf numFmtId="0" fontId="6" fillId="24" borderId="17" xfId="0" applyFont="1" applyFill="1" applyBorder="1" applyAlignment="1">
      <alignment horizontal="left" vertical="top" wrapText="1"/>
    </xf>
    <xf numFmtId="180" fontId="1" fillId="24" borderId="17" xfId="0" applyNumberFormat="1" applyFont="1" applyFill="1" applyBorder="1" applyAlignment="1">
      <alignment horizontal="right"/>
    </xf>
    <xf numFmtId="49" fontId="6" fillId="0" borderId="17" xfId="0" applyNumberFormat="1" applyFont="1" applyBorder="1" applyAlignment="1">
      <alignment horizontal="left" vertical="top" wrapText="1"/>
    </xf>
    <xf numFmtId="0" fontId="1" fillId="0" borderId="18" xfId="0" applyFont="1" applyBorder="1" applyAlignment="1">
      <alignment/>
    </xf>
    <xf numFmtId="0" fontId="4" fillId="0" borderId="19" xfId="52" applyFont="1" applyFill="1" applyBorder="1" applyAlignment="1">
      <alignment vertical="center" wrapText="1"/>
      <protection/>
    </xf>
    <xf numFmtId="180" fontId="1" fillId="24" borderId="19" xfId="52" applyNumberFormat="1" applyFont="1" applyFill="1" applyBorder="1" applyAlignment="1">
      <alignment horizontal="right" vertical="center" wrapText="1"/>
      <protection/>
    </xf>
    <xf numFmtId="180" fontId="1" fillId="24" borderId="19" xfId="0" applyNumberFormat="1" applyFont="1" applyFill="1" applyBorder="1" applyAlignment="1">
      <alignment horizontal="right"/>
    </xf>
    <xf numFmtId="180" fontId="1" fillId="0" borderId="19" xfId="0" applyNumberFormat="1" applyFont="1" applyBorder="1" applyAlignment="1">
      <alignment horizontal="right"/>
    </xf>
    <xf numFmtId="180" fontId="1" fillId="0" borderId="21" xfId="0" applyNumberFormat="1" applyFont="1" applyBorder="1" applyAlignment="1">
      <alignment horizontal="right"/>
    </xf>
    <xf numFmtId="0" fontId="2" fillId="0" borderId="0" xfId="0" applyFont="1" applyFill="1" applyAlignment="1">
      <alignment horizontal="right"/>
    </xf>
    <xf numFmtId="0" fontId="2" fillId="0" borderId="0" xfId="0" applyFont="1" applyAlignment="1">
      <alignment/>
    </xf>
    <xf numFmtId="0" fontId="4" fillId="0" borderId="0" xfId="0" applyFont="1" applyFill="1" applyBorder="1" applyAlignment="1">
      <alignment horizontal="center"/>
    </xf>
    <xf numFmtId="0" fontId="4" fillId="0" borderId="0" xfId="0" applyFont="1" applyFill="1" applyAlignment="1">
      <alignment horizontal="right"/>
    </xf>
    <xf numFmtId="0" fontId="4" fillId="0" borderId="0" xfId="0" applyFont="1" applyFill="1" applyAlignment="1">
      <alignment/>
    </xf>
    <xf numFmtId="0" fontId="4" fillId="0" borderId="22" xfId="0" applyFont="1" applyFill="1" applyBorder="1" applyAlignment="1">
      <alignment horizontal="center" vertical="center"/>
    </xf>
    <xf numFmtId="0" fontId="4" fillId="0" borderId="22" xfId="0" applyFont="1" applyFill="1" applyBorder="1" applyAlignment="1">
      <alignment horizontal="justify" vertical="center"/>
    </xf>
    <xf numFmtId="0" fontId="4" fillId="24" borderId="22" xfId="52" applyFont="1" applyFill="1" applyBorder="1" applyAlignment="1">
      <alignment horizontal="center" vertical="center" wrapText="1"/>
      <protection/>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24" borderId="17" xfId="0" applyFont="1" applyFill="1" applyBorder="1" applyAlignment="1">
      <alignment horizontal="right"/>
    </xf>
    <xf numFmtId="0" fontId="4" fillId="0" borderId="17" xfId="0" applyFont="1" applyFill="1" applyBorder="1" applyAlignment="1">
      <alignment horizontal="right"/>
    </xf>
    <xf numFmtId="0" fontId="4" fillId="0" borderId="20" xfId="0" applyFont="1" applyFill="1" applyBorder="1" applyAlignment="1">
      <alignment horizontal="right"/>
    </xf>
    <xf numFmtId="0" fontId="4" fillId="24" borderId="17" xfId="52" applyFont="1" applyFill="1" applyBorder="1" applyAlignment="1">
      <alignment horizontal="center"/>
      <protection/>
    </xf>
    <xf numFmtId="180" fontId="4" fillId="24" borderId="17" xfId="52" applyNumberFormat="1" applyFont="1" applyFill="1" applyBorder="1" applyAlignment="1">
      <alignment horizontal="right"/>
      <protection/>
    </xf>
    <xf numFmtId="180" fontId="4" fillId="24" borderId="20" xfId="52" applyNumberFormat="1" applyFont="1" applyFill="1" applyBorder="1" applyAlignment="1">
      <alignment horizontal="right"/>
      <protection/>
    </xf>
    <xf numFmtId="0" fontId="4" fillId="0" borderId="17" xfId="52" applyFont="1" applyFill="1" applyBorder="1" applyAlignment="1">
      <alignment horizontal="center" vertical="center" wrapText="1"/>
      <protection/>
    </xf>
    <xf numFmtId="180" fontId="4" fillId="0" borderId="17" xfId="52" applyNumberFormat="1" applyFont="1" applyFill="1" applyBorder="1" applyAlignment="1">
      <alignment horizontal="right"/>
      <protection/>
    </xf>
    <xf numFmtId="180" fontId="4" fillId="0" borderId="20" xfId="52" applyNumberFormat="1" applyFont="1" applyFill="1" applyBorder="1" applyAlignment="1">
      <alignment horizontal="right"/>
      <protection/>
    </xf>
    <xf numFmtId="0" fontId="1" fillId="24" borderId="17" xfId="52" applyFont="1" applyFill="1" applyBorder="1" applyAlignment="1">
      <alignment horizontal="center"/>
      <protection/>
    </xf>
    <xf numFmtId="180" fontId="1" fillId="0" borderId="17" xfId="52" applyNumberFormat="1" applyFont="1" applyFill="1" applyBorder="1" applyAlignment="1">
      <alignment horizontal="right"/>
      <protection/>
    </xf>
    <xf numFmtId="180" fontId="1" fillId="0" borderId="20" xfId="52" applyNumberFormat="1" applyFont="1" applyFill="1" applyBorder="1" applyAlignment="1">
      <alignment horizontal="right"/>
      <protection/>
    </xf>
    <xf numFmtId="0" fontId="4" fillId="0" borderId="17" xfId="52" applyFont="1" applyFill="1" applyBorder="1" applyAlignment="1">
      <alignment vertical="center"/>
      <protection/>
    </xf>
    <xf numFmtId="0" fontId="4" fillId="0" borderId="17" xfId="52" applyFont="1" applyFill="1" applyBorder="1" applyAlignment="1">
      <alignment vertical="top" wrapText="1"/>
      <protection/>
    </xf>
    <xf numFmtId="0" fontId="4" fillId="0" borderId="17" xfId="52" applyFont="1" applyFill="1" applyBorder="1" applyAlignment="1">
      <alignment vertical="center" wrapText="1"/>
      <protection/>
    </xf>
    <xf numFmtId="0" fontId="4" fillId="0" borderId="17" xfId="52" applyFont="1" applyFill="1" applyBorder="1" applyAlignment="1">
      <alignment horizontal="left" vertical="center" wrapText="1"/>
      <protection/>
    </xf>
    <xf numFmtId="0" fontId="4" fillId="0" borderId="17" xfId="52" applyFont="1" applyFill="1" applyBorder="1" applyAlignment="1">
      <alignment horizontal="justify" vertical="top" wrapText="1"/>
      <protection/>
    </xf>
    <xf numFmtId="0" fontId="4" fillId="0" borderId="17" xfId="52" applyFont="1" applyFill="1" applyBorder="1" applyAlignment="1">
      <alignment horizontal="left" vertical="center"/>
      <protection/>
    </xf>
    <xf numFmtId="180" fontId="1" fillId="24" borderId="20" xfId="52" applyNumberFormat="1" applyFont="1" applyFill="1" applyBorder="1" applyAlignment="1">
      <alignment horizontal="right"/>
      <protection/>
    </xf>
    <xf numFmtId="0" fontId="6" fillId="0" borderId="17" xfId="52" applyFont="1" applyFill="1" applyBorder="1" applyAlignment="1">
      <alignment horizontal="justify" vertical="top" wrapText="1"/>
      <protection/>
    </xf>
    <xf numFmtId="0" fontId="6" fillId="0" borderId="17" xfId="52" applyFont="1" applyFill="1" applyBorder="1" applyAlignment="1">
      <alignment vertical="top" wrapText="1"/>
      <protection/>
    </xf>
    <xf numFmtId="0" fontId="9" fillId="0" borderId="17" xfId="52" applyFont="1" applyFill="1" applyBorder="1" applyAlignment="1">
      <alignment wrapText="1"/>
      <protection/>
    </xf>
    <xf numFmtId="180" fontId="5" fillId="24" borderId="17" xfId="52" applyNumberFormat="1" applyFont="1" applyFill="1" applyBorder="1" applyAlignment="1">
      <alignment horizontal="right"/>
      <protection/>
    </xf>
    <xf numFmtId="180" fontId="5" fillId="24" borderId="17" xfId="51" applyNumberFormat="1" applyFont="1" applyFill="1" applyBorder="1" applyAlignment="1">
      <alignment horizontal="right" wrapText="1"/>
      <protection/>
    </xf>
    <xf numFmtId="180" fontId="5" fillId="24" borderId="20" xfId="51" applyNumberFormat="1" applyFont="1" applyFill="1" applyBorder="1" applyAlignment="1">
      <alignment horizontal="right" wrapText="1"/>
      <protection/>
    </xf>
    <xf numFmtId="0" fontId="6" fillId="0" borderId="18" xfId="51" applyFont="1" applyFill="1" applyBorder="1" applyAlignment="1">
      <alignment horizontal="center" vertical="center" wrapText="1"/>
      <protection/>
    </xf>
    <xf numFmtId="0" fontId="6" fillId="0" borderId="19" xfId="51" applyFont="1" applyFill="1" applyBorder="1" applyAlignment="1">
      <alignment horizontal="center" vertical="center" wrapText="1"/>
      <protection/>
    </xf>
    <xf numFmtId="0" fontId="6" fillId="0" borderId="19" xfId="51" applyFont="1" applyFill="1" applyBorder="1" applyAlignment="1">
      <alignment vertical="center" wrapText="1"/>
      <protection/>
    </xf>
    <xf numFmtId="0" fontId="4" fillId="0" borderId="19" xfId="0" applyFont="1" applyFill="1" applyBorder="1" applyAlignment="1">
      <alignment horizontal="center"/>
    </xf>
    <xf numFmtId="180" fontId="4" fillId="24" borderId="19" xfId="52" applyNumberFormat="1" applyFont="1" applyFill="1" applyBorder="1" applyAlignment="1">
      <alignment horizontal="right"/>
      <protection/>
    </xf>
    <xf numFmtId="180" fontId="4" fillId="24" borderId="19" xfId="0" applyNumberFormat="1" applyFont="1" applyFill="1" applyBorder="1" applyAlignment="1">
      <alignment horizontal="right"/>
    </xf>
    <xf numFmtId="180" fontId="4" fillId="24" borderId="21" xfId="51" applyNumberFormat="1" applyFont="1" applyFill="1" applyBorder="1" applyAlignment="1">
      <alignment horizontal="right" wrapText="1"/>
      <protection/>
    </xf>
    <xf numFmtId="0" fontId="1" fillId="0" borderId="0" xfId="0" applyFont="1" applyFill="1" applyAlignment="1">
      <alignment/>
    </xf>
    <xf numFmtId="0" fontId="1" fillId="0" borderId="0" xfId="0" applyFont="1" applyFill="1" applyAlignment="1">
      <alignment horizontal="right"/>
    </xf>
    <xf numFmtId="0" fontId="4" fillId="0" borderId="0" xfId="0" applyFont="1" applyAlignment="1">
      <alignment/>
    </xf>
    <xf numFmtId="0" fontId="4" fillId="0" borderId="0" xfId="0" applyFont="1" applyAlignment="1">
      <alignment wrapText="1"/>
    </xf>
    <xf numFmtId="0" fontId="1" fillId="0" borderId="0" xfId="0" applyFont="1" applyAlignment="1">
      <alignment horizontal="right"/>
    </xf>
    <xf numFmtId="0" fontId="4" fillId="0" borderId="0" xfId="51" applyFont="1" applyFill="1" applyBorder="1" applyAlignment="1">
      <alignment horizontal="left" vertical="center"/>
      <protection/>
    </xf>
    <xf numFmtId="0" fontId="4" fillId="0" borderId="0" xfId="51" applyFont="1" applyFill="1" applyAlignment="1">
      <alignment horizontal="center"/>
      <protection/>
    </xf>
    <xf numFmtId="0" fontId="4" fillId="0" borderId="0" xfId="0" applyFont="1" applyBorder="1" applyAlignment="1">
      <alignment horizontal="center"/>
    </xf>
    <xf numFmtId="0" fontId="4" fillId="0" borderId="0" xfId="0" applyFont="1" applyBorder="1" applyAlignment="1">
      <alignment horizontal="right"/>
    </xf>
    <xf numFmtId="0" fontId="4" fillId="0" borderId="17" xfId="0" applyFont="1" applyBorder="1" applyAlignment="1">
      <alignment horizontal="right" vertical="center" wrapText="1"/>
    </xf>
    <xf numFmtId="0" fontId="4" fillId="24" borderId="17" xfId="0" applyFont="1" applyFill="1" applyBorder="1" applyAlignment="1">
      <alignment horizontal="center" vertical="center" wrapText="1"/>
    </xf>
    <xf numFmtId="0" fontId="4" fillId="0" borderId="24" xfId="0" applyFont="1" applyBorder="1" applyAlignment="1">
      <alignment horizontal="right" vertical="center" wrapText="1"/>
    </xf>
    <xf numFmtId="0" fontId="4" fillId="0" borderId="25" xfId="0" applyFont="1" applyBorder="1" applyAlignment="1">
      <alignment horizontal="center"/>
    </xf>
    <xf numFmtId="0" fontId="4" fillId="0" borderId="17" xfId="0" applyFont="1" applyBorder="1" applyAlignment="1">
      <alignment horizontal="center" vertical="center" wrapText="1"/>
    </xf>
    <xf numFmtId="0" fontId="4" fillId="0" borderId="17" xfId="0" applyFont="1" applyBorder="1" applyAlignment="1">
      <alignment horizontal="right"/>
    </xf>
    <xf numFmtId="0" fontId="4" fillId="0" borderId="24" xfId="0" applyFont="1" applyBorder="1" applyAlignment="1">
      <alignment horizontal="right"/>
    </xf>
    <xf numFmtId="0" fontId="4" fillId="0" borderId="25" xfId="0" applyFont="1" applyBorder="1" applyAlignment="1">
      <alignment horizontal="center" vertical="center" wrapText="1"/>
    </xf>
    <xf numFmtId="0" fontId="4" fillId="0" borderId="17" xfId="0" applyFont="1" applyBorder="1" applyAlignment="1">
      <alignment wrapText="1"/>
    </xf>
    <xf numFmtId="14" fontId="4" fillId="24" borderId="17" xfId="0" applyNumberFormat="1" applyFont="1" applyFill="1" applyBorder="1" applyAlignment="1">
      <alignment horizontal="right" wrapText="1"/>
    </xf>
    <xf numFmtId="180" fontId="4" fillId="24" borderId="17" xfId="0" applyNumberFormat="1" applyFont="1" applyFill="1" applyBorder="1" applyAlignment="1">
      <alignment horizontal="right"/>
    </xf>
    <xf numFmtId="180" fontId="4" fillId="24" borderId="17" xfId="0" applyNumberFormat="1" applyFont="1" applyFill="1" applyBorder="1" applyAlignment="1">
      <alignment horizontal="right" wrapText="1"/>
    </xf>
    <xf numFmtId="180" fontId="4" fillId="24" borderId="24" xfId="0" applyNumberFormat="1" applyFont="1" applyFill="1" applyBorder="1" applyAlignment="1">
      <alignment horizontal="right"/>
    </xf>
    <xf numFmtId="0" fontId="4" fillId="0" borderId="25" xfId="0" applyFont="1" applyBorder="1" applyAlignment="1">
      <alignment/>
    </xf>
    <xf numFmtId="0" fontId="4" fillId="0" borderId="17" xfId="0" applyFont="1" applyBorder="1" applyAlignment="1">
      <alignment/>
    </xf>
    <xf numFmtId="180" fontId="1" fillId="24" borderId="24" xfId="0" applyNumberFormat="1" applyFont="1" applyFill="1" applyBorder="1" applyAlignment="1">
      <alignment horizontal="right"/>
    </xf>
    <xf numFmtId="0" fontId="4" fillId="0" borderId="17" xfId="0" applyFont="1" applyBorder="1" applyAlignment="1">
      <alignment horizontal="left" vertical="center" wrapText="1"/>
    </xf>
    <xf numFmtId="180" fontId="4" fillId="24" borderId="17" xfId="0" applyNumberFormat="1" applyFont="1" applyFill="1" applyBorder="1" applyAlignment="1">
      <alignment horizontal="right" vertical="center" wrapText="1"/>
    </xf>
    <xf numFmtId="0" fontId="4" fillId="0" borderId="17" xfId="0" applyFont="1" applyBorder="1" applyAlignment="1">
      <alignment horizontal="justify" wrapText="1"/>
    </xf>
    <xf numFmtId="180" fontId="1" fillId="24" borderId="17" xfId="0" applyNumberFormat="1" applyFont="1" applyFill="1" applyBorder="1" applyAlignment="1">
      <alignment horizontal="right" vertical="center" wrapText="1"/>
    </xf>
    <xf numFmtId="0" fontId="4" fillId="0" borderId="26" xfId="0" applyFont="1" applyBorder="1" applyAlignment="1">
      <alignment/>
    </xf>
    <xf numFmtId="0" fontId="4" fillId="0" borderId="27" xfId="0" applyFont="1" applyBorder="1" applyAlignment="1">
      <alignment/>
    </xf>
    <xf numFmtId="0" fontId="4" fillId="0" borderId="27" xfId="0" applyFont="1" applyBorder="1" applyAlignment="1">
      <alignment wrapText="1"/>
    </xf>
    <xf numFmtId="180" fontId="1" fillId="24" borderId="27" xfId="0" applyNumberFormat="1" applyFont="1" applyFill="1" applyBorder="1" applyAlignment="1">
      <alignment horizontal="right"/>
    </xf>
    <xf numFmtId="180" fontId="1" fillId="24" borderId="28" xfId="0" applyNumberFormat="1" applyFont="1" applyFill="1" applyBorder="1" applyAlignment="1">
      <alignment horizontal="right"/>
    </xf>
    <xf numFmtId="180" fontId="1" fillId="0" borderId="0" xfId="0" applyNumberFormat="1" applyFont="1" applyAlignment="1">
      <alignment/>
    </xf>
    <xf numFmtId="180" fontId="1" fillId="0" borderId="0" xfId="0" applyNumberFormat="1" applyFont="1" applyAlignment="1">
      <alignment horizontal="right"/>
    </xf>
    <xf numFmtId="4" fontId="0" fillId="0" borderId="0" xfId="0" applyNumberFormat="1" applyFont="1" applyAlignment="1">
      <alignment/>
    </xf>
    <xf numFmtId="0" fontId="4" fillId="0" borderId="17" xfId="0" applyFont="1" applyBorder="1" applyAlignment="1">
      <alignment horizontal="center" wrapText="1"/>
    </xf>
    <xf numFmtId="0" fontId="4" fillId="0" borderId="16" xfId="0" applyFont="1" applyBorder="1" applyAlignment="1">
      <alignment horizontal="center"/>
    </xf>
    <xf numFmtId="1" fontId="4" fillId="0" borderId="17" xfId="0" applyNumberFormat="1" applyFont="1" applyBorder="1" applyAlignment="1">
      <alignment horizontal="center"/>
    </xf>
    <xf numFmtId="2" fontId="4" fillId="0" borderId="17" xfId="0" applyNumberFormat="1" applyFont="1" applyBorder="1" applyAlignment="1">
      <alignment horizontal="center"/>
    </xf>
    <xf numFmtId="2" fontId="4" fillId="0" borderId="20" xfId="0" applyNumberFormat="1" applyFont="1" applyBorder="1" applyAlignment="1">
      <alignment horizontal="center"/>
    </xf>
    <xf numFmtId="2" fontId="5" fillId="0" borderId="17" xfId="0" applyNumberFormat="1" applyFont="1" applyBorder="1" applyAlignment="1">
      <alignment/>
    </xf>
    <xf numFmtId="2" fontId="5" fillId="0" borderId="20" xfId="0" applyNumberFormat="1" applyFont="1" applyBorder="1" applyAlignment="1">
      <alignment/>
    </xf>
    <xf numFmtId="2" fontId="1" fillId="0" borderId="17" xfId="0" applyNumberFormat="1" applyFont="1" applyBorder="1" applyAlignment="1">
      <alignment/>
    </xf>
    <xf numFmtId="2" fontId="1" fillId="0" borderId="20" xfId="0" applyNumberFormat="1" applyFont="1" applyBorder="1" applyAlignment="1">
      <alignment/>
    </xf>
    <xf numFmtId="0" fontId="1" fillId="0" borderId="19" xfId="0" applyFont="1" applyBorder="1" applyAlignment="1">
      <alignment/>
    </xf>
    <xf numFmtId="3" fontId="5" fillId="0" borderId="19" xfId="0" applyNumberFormat="1" applyFont="1" applyBorder="1" applyAlignment="1">
      <alignment/>
    </xf>
    <xf numFmtId="3" fontId="1" fillId="0" borderId="19" xfId="0" applyNumberFormat="1" applyFont="1" applyBorder="1" applyAlignment="1">
      <alignment/>
    </xf>
    <xf numFmtId="3" fontId="1" fillId="0" borderId="21" xfId="0" applyNumberFormat="1" applyFont="1" applyBorder="1" applyAlignment="1">
      <alignment/>
    </xf>
    <xf numFmtId="0" fontId="4" fillId="0" borderId="17" xfId="0" applyFont="1" applyBorder="1" applyAlignment="1">
      <alignment vertical="center" wrapText="1"/>
    </xf>
    <xf numFmtId="0" fontId="4" fillId="0" borderId="20"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xf>
    <xf numFmtId="0" fontId="1" fillId="0" borderId="17" xfId="0" applyFont="1" applyBorder="1" applyAlignment="1">
      <alignment/>
    </xf>
    <xf numFmtId="0" fontId="1" fillId="0" borderId="20" xfId="0" applyFont="1" applyBorder="1" applyAlignment="1">
      <alignment/>
    </xf>
    <xf numFmtId="0" fontId="1" fillId="0" borderId="17" xfId="0" applyFont="1" applyFill="1" applyBorder="1" applyAlignment="1">
      <alignment/>
    </xf>
    <xf numFmtId="0" fontId="4" fillId="0" borderId="18" xfId="0" applyFont="1" applyBorder="1" applyAlignment="1">
      <alignment horizontal="center" vertical="center" wrapText="1"/>
    </xf>
    <xf numFmtId="0" fontId="1" fillId="0" borderId="21" xfId="0" applyFont="1" applyBorder="1" applyAlignment="1">
      <alignment/>
    </xf>
    <xf numFmtId="2" fontId="4" fillId="0" borderId="17" xfId="0" applyNumberFormat="1" applyFont="1" applyFill="1" applyBorder="1" applyAlignment="1">
      <alignment horizontal="center" vertical="center" wrapText="1"/>
    </xf>
    <xf numFmtId="0" fontId="4" fillId="0" borderId="20" xfId="0" applyFont="1" applyBorder="1" applyAlignment="1">
      <alignment horizontal="center" wrapText="1"/>
    </xf>
    <xf numFmtId="0" fontId="4" fillId="0" borderId="17" xfId="0" applyFont="1" applyFill="1" applyBorder="1" applyAlignment="1">
      <alignment horizontal="center"/>
    </xf>
    <xf numFmtId="0" fontId="4" fillId="0" borderId="20" xfId="0" applyFont="1" applyFill="1" applyBorder="1" applyAlignment="1">
      <alignment horizontal="center"/>
    </xf>
    <xf numFmtId="0" fontId="4" fillId="0" borderId="16" xfId="0" applyFont="1" applyBorder="1" applyAlignment="1">
      <alignment horizontal="center" vertical="center" wrapText="1"/>
    </xf>
    <xf numFmtId="181" fontId="1" fillId="0" borderId="17" xfId="0" applyNumberFormat="1" applyFont="1" applyFill="1" applyBorder="1" applyAlignment="1">
      <alignment horizontal="distributed"/>
    </xf>
    <xf numFmtId="0" fontId="1" fillId="0" borderId="17" xfId="0" applyFont="1" applyFill="1" applyBorder="1" applyAlignment="1">
      <alignment/>
    </xf>
    <xf numFmtId="0" fontId="1" fillId="0" borderId="20" xfId="0" applyFont="1" applyFill="1" applyBorder="1" applyAlignment="1">
      <alignment/>
    </xf>
    <xf numFmtId="181" fontId="1" fillId="0" borderId="17" xfId="0" applyNumberFormat="1" applyFont="1" applyBorder="1" applyAlignment="1">
      <alignment/>
    </xf>
    <xf numFmtId="0" fontId="1" fillId="0" borderId="17" xfId="0" applyFont="1" applyBorder="1" applyAlignment="1">
      <alignment horizontal="center"/>
    </xf>
    <xf numFmtId="0" fontId="1" fillId="0" borderId="17" xfId="0" applyFont="1" applyBorder="1" applyAlignment="1">
      <alignment/>
    </xf>
    <xf numFmtId="0" fontId="1" fillId="0" borderId="20" xfId="0" applyFont="1" applyBorder="1" applyAlignment="1">
      <alignment/>
    </xf>
    <xf numFmtId="0" fontId="1" fillId="0" borderId="17" xfId="0" applyFont="1" applyBorder="1" applyAlignment="1">
      <alignment horizontal="justify"/>
    </xf>
    <xf numFmtId="0" fontId="1" fillId="0" borderId="20" xfId="0" applyFont="1" applyBorder="1" applyAlignment="1">
      <alignment horizontal="justify"/>
    </xf>
    <xf numFmtId="0" fontId="4" fillId="24" borderId="0" xfId="0" applyFont="1" applyFill="1" applyAlignment="1">
      <alignment/>
    </xf>
    <xf numFmtId="0" fontId="2" fillId="24" borderId="0" xfId="51" applyFont="1" applyFill="1" applyBorder="1" applyAlignment="1">
      <alignment/>
      <protection/>
    </xf>
    <xf numFmtId="0" fontId="13" fillId="0" borderId="0" xfId="52" applyFont="1" applyFill="1" applyBorder="1">
      <alignment/>
      <protection/>
    </xf>
    <xf numFmtId="0" fontId="1" fillId="0" borderId="0" xfId="0" applyFont="1" applyAlignment="1">
      <alignment horizontal="center"/>
    </xf>
    <xf numFmtId="0" fontId="4" fillId="0" borderId="10" xfId="52" applyFont="1" applyFill="1" applyBorder="1" applyAlignment="1">
      <alignment horizontal="center" wrapText="1"/>
      <protection/>
    </xf>
    <xf numFmtId="0" fontId="2" fillId="0" borderId="0" xfId="52" applyFont="1" applyFill="1" applyBorder="1" applyAlignment="1">
      <alignment horizontal="center" vertical="center" wrapText="1"/>
      <protection/>
    </xf>
    <xf numFmtId="0" fontId="4" fillId="0" borderId="10" xfId="52" applyFont="1" applyFill="1" applyBorder="1" applyAlignment="1">
      <alignment horizontal="center" vertical="center" wrapText="1"/>
      <protection/>
    </xf>
    <xf numFmtId="4" fontId="1" fillId="24" borderId="17" xfId="52" applyNumberFormat="1" applyFont="1" applyFill="1" applyBorder="1" applyAlignment="1">
      <alignment horizontal="center" vertical="center"/>
      <protection/>
    </xf>
    <xf numFmtId="0" fontId="4" fillId="0" borderId="17" xfId="52" applyFont="1" applyFill="1" applyBorder="1" applyAlignment="1">
      <alignment horizontal="left" vertical="top" wrapText="1"/>
      <protection/>
    </xf>
    <xf numFmtId="0" fontId="10" fillId="0" borderId="0" xfId="52" applyFont="1" applyFill="1" applyBorder="1" applyAlignment="1">
      <alignment horizontal="center" vertical="center" wrapText="1"/>
      <protection/>
    </xf>
    <xf numFmtId="0" fontId="4" fillId="0" borderId="10" xfId="52" applyFont="1" applyFill="1" applyBorder="1" applyAlignment="1">
      <alignment horizontal="center" vertical="center"/>
      <protection/>
    </xf>
    <xf numFmtId="0" fontId="4" fillId="0" borderId="10" xfId="52" applyFont="1" applyFill="1" applyBorder="1" applyAlignment="1">
      <alignment horizontal="left" vertical="top" wrapText="1"/>
      <protection/>
    </xf>
    <xf numFmtId="0" fontId="6" fillId="0" borderId="10" xfId="52" applyFont="1" applyFill="1" applyBorder="1" applyAlignment="1">
      <alignment horizontal="left" vertical="top" wrapText="1"/>
      <protection/>
    </xf>
    <xf numFmtId="0" fontId="4" fillId="0" borderId="10" xfId="0" applyFont="1" applyFill="1" applyBorder="1" applyAlignment="1">
      <alignment horizontal="left" wrapText="1"/>
    </xf>
    <xf numFmtId="0" fontId="4" fillId="0" borderId="10" xfId="52" applyFont="1" applyFill="1" applyBorder="1" applyAlignment="1">
      <alignment horizontal="left" vertical="center" wrapText="1"/>
      <protection/>
    </xf>
    <xf numFmtId="0" fontId="4" fillId="24" borderId="10" xfId="52" applyFont="1" applyFill="1" applyBorder="1" applyAlignment="1">
      <alignment horizontal="left" vertical="top" wrapText="1"/>
      <protection/>
    </xf>
    <xf numFmtId="0" fontId="4" fillId="0" borderId="10" xfId="52" applyFont="1" applyFill="1" applyBorder="1" applyAlignment="1">
      <alignment vertical="top" wrapText="1"/>
      <protection/>
    </xf>
    <xf numFmtId="0" fontId="9" fillId="0" borderId="10" xfId="52" applyFont="1" applyFill="1" applyBorder="1" applyAlignment="1">
      <alignment horizontal="center" vertical="top" wrapText="1"/>
      <protection/>
    </xf>
    <xf numFmtId="0" fontId="4" fillId="0" borderId="29" xfId="51" applyFont="1" applyFill="1" applyBorder="1" applyAlignment="1">
      <alignment horizontal="left" vertical="center" wrapText="1"/>
      <protection/>
    </xf>
    <xf numFmtId="0" fontId="4" fillId="0" borderId="15" xfId="51" applyFont="1" applyFill="1" applyBorder="1" applyAlignment="1">
      <alignment horizontal="center" vertical="center" wrapText="1"/>
      <protection/>
    </xf>
    <xf numFmtId="0" fontId="4" fillId="24" borderId="15" xfId="51" applyFont="1" applyFill="1" applyBorder="1" applyAlignment="1">
      <alignment horizontal="center" vertical="center" wrapText="1"/>
      <protection/>
    </xf>
    <xf numFmtId="0" fontId="1" fillId="24" borderId="17" xfId="52" applyFont="1" applyFill="1" applyBorder="1" applyAlignment="1">
      <alignment horizontal="distributed" vertical="center"/>
      <protection/>
    </xf>
    <xf numFmtId="180" fontId="1" fillId="24" borderId="17" xfId="52" applyNumberFormat="1" applyFont="1" applyFill="1" applyBorder="1" applyAlignment="1">
      <alignment horizontal="center" vertical="center"/>
      <protection/>
    </xf>
    <xf numFmtId="0" fontId="4" fillId="24" borderId="17" xfId="52" applyFont="1" applyFill="1" applyBorder="1" applyAlignment="1">
      <alignment horizontal="distributed" vertical="center"/>
      <protection/>
    </xf>
    <xf numFmtId="180" fontId="4" fillId="24" borderId="17" xfId="52" applyNumberFormat="1" applyFont="1" applyFill="1" applyBorder="1" applyAlignment="1">
      <alignment horizontal="center" vertical="center"/>
      <protection/>
    </xf>
    <xf numFmtId="0" fontId="4" fillId="0" borderId="0" xfId="52" applyFont="1" applyFill="1" applyBorder="1" applyAlignment="1">
      <alignment horizontal="center" vertical="center" wrapText="1"/>
      <protection/>
    </xf>
    <xf numFmtId="0" fontId="1" fillId="0" borderId="0" xfId="52" applyFont="1" applyFill="1" applyBorder="1" applyAlignment="1">
      <alignment horizontal="center" vertical="center" wrapText="1"/>
      <protection/>
    </xf>
    <xf numFmtId="0" fontId="12" fillId="24" borderId="0" xfId="52" applyFont="1" applyFill="1" applyBorder="1" applyAlignment="1">
      <alignment horizontal="center"/>
      <protection/>
    </xf>
    <xf numFmtId="0" fontId="4" fillId="24" borderId="0" xfId="0" applyFont="1" applyFill="1" applyAlignment="1">
      <alignment horizontal="center"/>
    </xf>
    <xf numFmtId="0" fontId="6" fillId="0" borderId="10" xfId="51" applyFont="1" applyFill="1" applyBorder="1" applyAlignment="1">
      <alignment horizontal="left" vertical="top" wrapText="1"/>
      <protection/>
    </xf>
    <xf numFmtId="0" fontId="6" fillId="0" borderId="13" xfId="51" applyFont="1" applyFill="1" applyBorder="1" applyAlignment="1">
      <alignment horizontal="left" vertical="top" wrapText="1"/>
      <protection/>
    </xf>
    <xf numFmtId="0" fontId="1" fillId="24" borderId="0" xfId="51" applyFont="1" applyFill="1" applyBorder="1" applyAlignment="1">
      <alignment horizontal="center" vertical="center" wrapText="1"/>
      <protection/>
    </xf>
    <xf numFmtId="0" fontId="6" fillId="0" borderId="30" xfId="51" applyFont="1" applyFill="1" applyBorder="1" applyAlignment="1">
      <alignment horizontal="left" vertical="center" wrapText="1"/>
      <protection/>
    </xf>
    <xf numFmtId="0" fontId="6" fillId="0" borderId="12" xfId="51" applyFont="1" applyFill="1" applyBorder="1" applyAlignment="1">
      <alignment horizontal="left" vertical="center" wrapText="1"/>
      <protection/>
    </xf>
    <xf numFmtId="0" fontId="6" fillId="0" borderId="10" xfId="51" applyFont="1" applyFill="1" applyBorder="1" applyAlignment="1">
      <alignment vertical="center" wrapText="1"/>
      <protection/>
    </xf>
    <xf numFmtId="0" fontId="6" fillId="0" borderId="10" xfId="51" applyFont="1" applyFill="1" applyBorder="1" applyAlignment="1">
      <alignment horizontal="center" vertical="center" wrapText="1"/>
      <protection/>
    </xf>
    <xf numFmtId="0" fontId="4" fillId="24" borderId="15" xfId="52" applyFont="1" applyFill="1" applyBorder="1" applyAlignment="1">
      <alignment horizontal="center" vertical="center" wrapText="1"/>
      <protection/>
    </xf>
    <xf numFmtId="0" fontId="4" fillId="24" borderId="31" xfId="52" applyFont="1" applyFill="1" applyBorder="1" applyAlignment="1">
      <alignment horizontal="center" vertical="center" wrapText="1"/>
      <protection/>
    </xf>
    <xf numFmtId="0" fontId="4" fillId="0" borderId="10" xfId="51" applyFont="1" applyFill="1" applyBorder="1" applyAlignment="1">
      <alignment horizontal="center" vertical="center" wrapText="1"/>
      <protection/>
    </xf>
    <xf numFmtId="0" fontId="4" fillId="0" borderId="10" xfId="51" applyFont="1" applyFill="1" applyBorder="1" applyAlignment="1">
      <alignment horizontal="center" wrapText="1"/>
      <protection/>
    </xf>
    <xf numFmtId="0" fontId="2" fillId="0" borderId="0" xfId="51" applyFont="1" applyFill="1" applyBorder="1" applyAlignment="1">
      <alignment horizontal="left" vertical="center"/>
      <protection/>
    </xf>
    <xf numFmtId="0" fontId="2" fillId="0" borderId="0" xfId="51" applyFont="1" applyFill="1" applyBorder="1" applyAlignment="1">
      <alignment horizontal="center" vertical="center"/>
      <protection/>
    </xf>
    <xf numFmtId="0" fontId="2" fillId="0" borderId="0" xfId="51" applyFont="1" applyFill="1" applyBorder="1" applyAlignment="1">
      <alignment horizontal="center" vertical="center" wrapText="1"/>
      <protection/>
    </xf>
    <xf numFmtId="0" fontId="4" fillId="0" borderId="15" xfId="52" applyFont="1" applyFill="1" applyBorder="1" applyAlignment="1">
      <alignment horizontal="center" vertical="center" wrapText="1"/>
      <protection/>
    </xf>
    <xf numFmtId="0" fontId="2" fillId="0" borderId="0" xfId="0" applyFont="1" applyBorder="1" applyAlignment="1">
      <alignment horizontal="center"/>
    </xf>
    <xf numFmtId="0" fontId="4" fillId="0" borderId="32" xfId="0" applyFont="1" applyBorder="1" applyAlignment="1">
      <alignment horizontal="distributed" vertical="center"/>
    </xf>
    <xf numFmtId="0" fontId="4" fillId="0" borderId="22" xfId="0" applyFont="1" applyBorder="1" applyAlignment="1">
      <alignment horizontal="center" vertical="center"/>
    </xf>
    <xf numFmtId="0" fontId="4" fillId="0" borderId="22" xfId="0" applyFont="1" applyBorder="1" applyAlignment="1">
      <alignment horizontal="center"/>
    </xf>
    <xf numFmtId="9" fontId="4" fillId="0" borderId="22" xfId="0" applyNumberFormat="1" applyFont="1" applyBorder="1" applyAlignment="1">
      <alignment horizontal="center" wrapText="1"/>
    </xf>
    <xf numFmtId="9" fontId="4" fillId="0" borderId="23" xfId="0" applyNumberFormat="1" applyFont="1" applyBorder="1" applyAlignment="1">
      <alignment horizontal="center" wrapText="1"/>
    </xf>
    <xf numFmtId="0" fontId="2" fillId="0" borderId="0" xfId="0" applyFont="1" applyFill="1" applyAlignment="1">
      <alignment horizontal="center"/>
    </xf>
    <xf numFmtId="0" fontId="4" fillId="0" borderId="0" xfId="0" applyFont="1" applyAlignment="1">
      <alignment horizontal="center" wrapText="1"/>
    </xf>
    <xf numFmtId="0" fontId="1" fillId="0" borderId="0" xfId="0" applyFont="1" applyAlignment="1">
      <alignment horizontal="center"/>
    </xf>
    <xf numFmtId="0" fontId="4" fillId="0" borderId="0" xfId="0" applyFont="1" applyAlignment="1">
      <alignment horizontal="center"/>
    </xf>
    <xf numFmtId="0" fontId="6" fillId="0" borderId="19" xfId="51" applyFont="1" applyFill="1" applyBorder="1" applyAlignment="1">
      <alignment horizontal="left" vertical="top" wrapText="1"/>
      <protection/>
    </xf>
    <xf numFmtId="0" fontId="4" fillId="0" borderId="17" xfId="0" applyFont="1" applyFill="1" applyBorder="1" applyAlignment="1">
      <alignment horizontal="left" wrapText="1"/>
    </xf>
    <xf numFmtId="0" fontId="4" fillId="0" borderId="17" xfId="52" applyFont="1" applyFill="1" applyBorder="1" applyAlignment="1">
      <alignment horizontal="center" vertical="center"/>
      <protection/>
    </xf>
    <xf numFmtId="0" fontId="4" fillId="0" borderId="17" xfId="52" applyFont="1" applyFill="1" applyBorder="1" applyAlignment="1">
      <alignment horizontal="left" vertical="center" wrapText="1"/>
      <protection/>
    </xf>
    <xf numFmtId="0" fontId="4" fillId="0" borderId="17" xfId="52" applyFont="1" applyFill="1" applyBorder="1" applyAlignment="1">
      <alignment horizontal="justify" vertical="top" wrapText="1"/>
      <protection/>
    </xf>
    <xf numFmtId="0" fontId="4" fillId="0" borderId="17" xfId="52" applyFont="1" applyFill="1" applyBorder="1" applyAlignment="1">
      <alignment vertical="top" wrapText="1"/>
      <protection/>
    </xf>
    <xf numFmtId="0" fontId="9" fillId="0" borderId="17" xfId="52" applyFont="1" applyFill="1" applyBorder="1" applyAlignment="1">
      <alignment horizontal="center" vertical="top" wrapText="1"/>
      <protection/>
    </xf>
    <xf numFmtId="0" fontId="4" fillId="0" borderId="16" xfId="52" applyFont="1" applyFill="1" applyBorder="1" applyAlignment="1">
      <alignment horizontal="center" vertical="center"/>
      <protection/>
    </xf>
    <xf numFmtId="0" fontId="4" fillId="0" borderId="17" xfId="0" applyFont="1" applyFill="1" applyBorder="1" applyAlignment="1">
      <alignment horizontal="center" vertical="center"/>
    </xf>
    <xf numFmtId="0" fontId="2" fillId="0" borderId="0" xfId="0" applyFont="1" applyFill="1" applyBorder="1" applyAlignment="1">
      <alignment horizontal="center"/>
    </xf>
    <xf numFmtId="0" fontId="4" fillId="0" borderId="32" xfId="0" applyFont="1" applyFill="1" applyBorder="1" applyAlignment="1">
      <alignment horizontal="justify" vertical="center"/>
    </xf>
    <xf numFmtId="0" fontId="4" fillId="0" borderId="22" xfId="0" applyFont="1" applyFill="1" applyBorder="1" applyAlignment="1">
      <alignment horizontal="center" vertical="center"/>
    </xf>
    <xf numFmtId="0" fontId="4" fillId="0" borderId="0" xfId="51" applyFont="1" applyFill="1" applyBorder="1" applyAlignment="1">
      <alignment horizontal="left" vertical="center"/>
      <protection/>
    </xf>
    <xf numFmtId="0" fontId="4" fillId="0" borderId="0" xfId="0" applyFont="1" applyBorder="1" applyAlignment="1">
      <alignment horizontal="center" vertical="center"/>
    </xf>
    <xf numFmtId="0" fontId="4" fillId="0" borderId="33" xfId="0" applyFont="1" applyBorder="1" applyAlignment="1">
      <alignment horizontal="center"/>
    </xf>
    <xf numFmtId="0" fontId="4" fillId="0" borderId="34" xfId="0" applyFont="1" applyBorder="1" applyAlignment="1">
      <alignment horizontal="center"/>
    </xf>
    <xf numFmtId="0" fontId="4" fillId="0" borderId="34" xfId="0" applyFont="1" applyBorder="1" applyAlignment="1">
      <alignment horizontal="center" vertical="center" wrapText="1"/>
    </xf>
    <xf numFmtId="0" fontId="4" fillId="0" borderId="34" xfId="0" applyFont="1" applyBorder="1" applyAlignment="1">
      <alignment horizontal="right" vertical="center" wrapText="1"/>
    </xf>
    <xf numFmtId="0" fontId="4" fillId="0" borderId="35" xfId="0" applyFont="1" applyBorder="1" applyAlignment="1">
      <alignment horizontal="right"/>
    </xf>
    <xf numFmtId="0" fontId="4" fillId="0" borderId="0" xfId="0" applyFont="1" applyFill="1" applyBorder="1" applyAlignment="1">
      <alignment horizontal="center" vertical="center"/>
    </xf>
    <xf numFmtId="0" fontId="4" fillId="0" borderId="0" xfId="52" applyFont="1" applyFill="1" applyBorder="1" applyAlignment="1">
      <alignment horizontal="center" vertical="top" wrapText="1"/>
      <protection/>
    </xf>
    <xf numFmtId="180" fontId="4" fillId="0" borderId="0" xfId="52" applyNumberFormat="1" applyFont="1" applyFill="1" applyBorder="1" applyAlignment="1">
      <alignment horizontal="center" vertical="center" wrapText="1"/>
      <protection/>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7" xfId="0" applyFont="1" applyBorder="1" applyAlignment="1">
      <alignment horizontal="center" wrapText="1"/>
    </xf>
    <xf numFmtId="0" fontId="2" fillId="0" borderId="0" xfId="0" applyFont="1" applyAlignment="1">
      <alignment horizontal="center"/>
    </xf>
    <xf numFmtId="0" fontId="4" fillId="0" borderId="32" xfId="0" applyFont="1" applyBorder="1" applyAlignment="1">
      <alignment horizontal="center" vertical="center" wrapText="1"/>
    </xf>
    <xf numFmtId="0" fontId="4" fillId="0" borderId="22" xfId="0" applyFont="1" applyBorder="1" applyAlignment="1">
      <alignment horizontal="center" wrapText="1"/>
    </xf>
    <xf numFmtId="0" fontId="4" fillId="0" borderId="18" xfId="0" applyFont="1" applyBorder="1" applyAlignment="1">
      <alignment horizontal="center" vertical="center" wrapText="1"/>
    </xf>
    <xf numFmtId="0" fontId="1" fillId="0" borderId="16" xfId="0" applyFont="1" applyBorder="1" applyAlignment="1">
      <alignment horizontal="center"/>
    </xf>
    <xf numFmtId="0" fontId="4" fillId="0" borderId="36" xfId="0" applyFont="1" applyBorder="1" applyAlignment="1">
      <alignment horizontal="left"/>
    </xf>
    <xf numFmtId="0" fontId="4" fillId="0" borderId="16" xfId="0" applyFont="1" applyBorder="1" applyAlignment="1">
      <alignment horizontal="center" vertical="center"/>
    </xf>
    <xf numFmtId="0" fontId="0" fillId="0" borderId="0" xfId="0" applyFont="1" applyBorder="1" applyAlignment="1">
      <alignment/>
    </xf>
    <xf numFmtId="0" fontId="2" fillId="0" borderId="0" xfId="0" applyFont="1" applyBorder="1" applyAlignment="1">
      <alignment/>
    </xf>
    <xf numFmtId="0" fontId="4" fillId="0" borderId="22" xfId="0" applyFont="1" applyBorder="1" applyAlignment="1">
      <alignment vertical="center" wrapText="1"/>
    </xf>
    <xf numFmtId="0" fontId="4" fillId="0" borderId="19" xfId="0" applyFont="1" applyBorder="1" applyAlignment="1">
      <alignment horizontal="center"/>
    </xf>
    <xf numFmtId="0" fontId="0" fillId="0" borderId="0" xfId="0" applyBorder="1" applyAlignment="1">
      <alignment horizontal="center" vertical="center"/>
    </xf>
    <xf numFmtId="0" fontId="0" fillId="0" borderId="0" xfId="0" applyFont="1" applyBorder="1" applyAlignment="1">
      <alignment horizontal="center" vertical="center"/>
    </xf>
    <xf numFmtId="0" fontId="4" fillId="0" borderId="17" xfId="0" applyFont="1" applyBorder="1" applyAlignment="1">
      <alignment horizontal="left"/>
    </xf>
    <xf numFmtId="0" fontId="4" fillId="0" borderId="17" xfId="0" applyFont="1" applyBorder="1" applyAlignment="1">
      <alignment horizontal="center" vertical="center" textRotation="255"/>
    </xf>
    <xf numFmtId="0" fontId="4" fillId="0" borderId="17" xfId="0" applyFont="1" applyBorder="1" applyAlignment="1">
      <alignment horizontal="center"/>
    </xf>
    <xf numFmtId="0" fontId="4" fillId="0" borderId="17" xfId="0" applyFont="1" applyBorder="1" applyAlignment="1">
      <alignment horizontal="left" vertical="center" wrapText="1"/>
    </xf>
    <xf numFmtId="2" fontId="4" fillId="0" borderId="17" xfId="0" applyNumberFormat="1" applyFont="1" applyFill="1" applyBorder="1" applyAlignment="1">
      <alignment horizontal="center" vertical="center" wrapText="1"/>
    </xf>
    <xf numFmtId="2" fontId="4" fillId="0" borderId="20" xfId="0" applyNumberFormat="1" applyFont="1" applyFill="1" applyBorder="1" applyAlignment="1">
      <alignment horizontal="center" vertical="center" wrapText="1"/>
    </xf>
    <xf numFmtId="0" fontId="4" fillId="0" borderId="17" xfId="0" applyFont="1" applyFill="1" applyBorder="1" applyAlignment="1">
      <alignment horizontal="center" wrapText="1"/>
    </xf>
    <xf numFmtId="0" fontId="4" fillId="0" borderId="17" xfId="0" applyFont="1" applyFill="1" applyBorder="1" applyAlignment="1">
      <alignment horizontal="left" vertical="center" wrapText="1"/>
    </xf>
    <xf numFmtId="0" fontId="4" fillId="0" borderId="23" xfId="0" applyFont="1" applyFill="1" applyBorder="1" applyAlignment="1">
      <alignment horizontal="center"/>
    </xf>
    <xf numFmtId="0" fontId="4" fillId="0" borderId="22" xfId="0" applyFont="1" applyFill="1" applyBorder="1" applyAlignment="1">
      <alignment horizontal="center" vertical="center" wrapText="1"/>
    </xf>
    <xf numFmtId="0" fontId="4" fillId="0" borderId="22" xfId="0" applyFont="1" applyFill="1" applyBorder="1" applyAlignment="1">
      <alignment horizontal="center"/>
    </xf>
    <xf numFmtId="0" fontId="4" fillId="0" borderId="17" xfId="0" applyFont="1" applyFill="1" applyBorder="1" applyAlignment="1">
      <alignment horizontal="center" vertical="center" wrapText="1"/>
    </xf>
    <xf numFmtId="0" fontId="2" fillId="0" borderId="0" xfId="0" applyFont="1" applyFill="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rmal_BVC sint. v.23.01.2013" xfId="51"/>
    <cellStyle name="Normal_Copy of Copy of BVC analitic" xfId="52"/>
    <cellStyle name="Note" xfId="53"/>
    <cellStyle name="Output" xfId="54"/>
    <cellStyle name="Percent" xfId="55"/>
    <cellStyle name="Currency" xfId="56"/>
    <cellStyle name="Currency [0]" xfId="57"/>
    <cellStyle name="Title" xfId="58"/>
    <cellStyle name="Total" xfId="59"/>
    <cellStyle name="Comma" xfId="60"/>
    <cellStyle name="Comma [0]"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71"/>
  <sheetViews>
    <sheetView tabSelected="1" zoomScale="90" zoomScaleNormal="90" zoomScalePageLayoutView="0" workbookViewId="0" topLeftCell="A1">
      <selection activeCell="M6" sqref="M6"/>
    </sheetView>
  </sheetViews>
  <sheetFormatPr defaultColWidth="11.57421875" defaultRowHeight="12.75"/>
  <cols>
    <col min="1" max="1" width="2.57421875" style="1" customWidth="1"/>
    <col min="2" max="2" width="2.7109375" style="1" customWidth="1"/>
    <col min="3" max="3" width="2.421875" style="1" customWidth="1"/>
    <col min="4" max="4" width="6.00390625" style="1" customWidth="1"/>
    <col min="5" max="5" width="22.421875" style="2" customWidth="1"/>
    <col min="6" max="6" width="6.00390625" style="2" customWidth="1"/>
    <col min="7" max="7" width="9.7109375" style="2" customWidth="1"/>
    <col min="8" max="8" width="8.7109375" style="2" customWidth="1"/>
    <col min="9" max="9" width="7.140625" style="2" customWidth="1"/>
    <col min="10" max="10" width="8.421875" style="2" customWidth="1"/>
    <col min="11" max="11" width="8.7109375" style="2" customWidth="1"/>
    <col min="12" max="12" width="7.00390625" style="2" customWidth="1"/>
    <col min="13" max="13" width="7.140625" style="2" customWidth="1"/>
    <col min="14" max="14" width="0.13671875" style="0" customWidth="1"/>
  </cols>
  <sheetData>
    <row r="1" spans="1:13" s="8" customFormat="1" ht="12.75">
      <c r="A1" s="282" t="s">
        <v>0</v>
      </c>
      <c r="B1" s="282"/>
      <c r="C1" s="282"/>
      <c r="D1" s="282"/>
      <c r="E1" s="282"/>
      <c r="F1" s="282"/>
      <c r="G1" s="282"/>
      <c r="H1" s="4"/>
      <c r="I1" s="5"/>
      <c r="J1" s="243" t="s">
        <v>512</v>
      </c>
      <c r="K1" s="243"/>
      <c r="L1" s="243"/>
      <c r="M1" s="243"/>
    </row>
    <row r="2" spans="1:13" s="8" customFormat="1" ht="12.75">
      <c r="A2" s="282" t="s">
        <v>1</v>
      </c>
      <c r="B2" s="282"/>
      <c r="C2" s="282"/>
      <c r="D2" s="282"/>
      <c r="E2" s="282"/>
      <c r="F2" s="282"/>
      <c r="G2" s="282"/>
      <c r="H2" s="282"/>
      <c r="I2" s="5"/>
      <c r="J2" s="6"/>
      <c r="K2" s="5"/>
      <c r="L2" s="5"/>
      <c r="M2" s="5"/>
    </row>
    <row r="3" spans="1:13" s="8" customFormat="1" ht="12.75">
      <c r="A3" s="283" t="s">
        <v>2</v>
      </c>
      <c r="B3" s="283"/>
      <c r="C3" s="283"/>
      <c r="D3" s="283"/>
      <c r="E3" s="283"/>
      <c r="F3" s="10"/>
      <c r="G3" s="10"/>
      <c r="H3" s="11"/>
      <c r="I3" s="5"/>
      <c r="J3" s="6"/>
      <c r="K3" s="6"/>
      <c r="L3" s="5"/>
      <c r="M3" s="5"/>
    </row>
    <row r="4" spans="1:13" s="8" customFormat="1" ht="12.75">
      <c r="A4" s="9"/>
      <c r="B4" s="9"/>
      <c r="C4" s="12"/>
      <c r="D4" s="9"/>
      <c r="E4" s="13"/>
      <c r="F4" s="14"/>
      <c r="G4" s="14"/>
      <c r="H4" s="7"/>
      <c r="I4" s="5"/>
      <c r="J4" s="6"/>
      <c r="K4" s="5"/>
      <c r="L4" s="5"/>
      <c r="M4" s="5"/>
    </row>
    <row r="5" spans="1:13" s="8" customFormat="1" ht="12.75" customHeight="1">
      <c r="A5" s="284" t="s">
        <v>3</v>
      </c>
      <c r="B5" s="284"/>
      <c r="C5" s="284"/>
      <c r="D5" s="284"/>
      <c r="E5" s="284"/>
      <c r="F5" s="284"/>
      <c r="G5" s="284"/>
      <c r="H5" s="284"/>
      <c r="I5" s="284"/>
      <c r="J5" s="284"/>
      <c r="K5" s="284"/>
      <c r="L5" s="284"/>
      <c r="M5" s="284"/>
    </row>
    <row r="6" spans="1:13" ht="12.75">
      <c r="A6" s="15"/>
      <c r="B6" s="15"/>
      <c r="C6" s="15"/>
      <c r="D6" s="15"/>
      <c r="E6" s="16"/>
      <c r="F6" s="16"/>
      <c r="G6" s="16"/>
      <c r="H6" s="16"/>
      <c r="I6" s="16"/>
      <c r="J6" s="16"/>
      <c r="K6" s="16"/>
      <c r="L6" s="16"/>
      <c r="M6" s="16"/>
    </row>
    <row r="7" spans="1:13" ht="12.75">
      <c r="A7" s="17"/>
      <c r="B7" s="17"/>
      <c r="C7" s="18"/>
      <c r="D7" s="17"/>
      <c r="E7" s="19"/>
      <c r="F7" s="20"/>
      <c r="G7" s="20"/>
      <c r="H7" s="21"/>
      <c r="I7" s="22"/>
      <c r="J7" s="23"/>
      <c r="K7" s="24"/>
      <c r="L7" s="22"/>
      <c r="M7" s="21" t="s">
        <v>4</v>
      </c>
    </row>
    <row r="8" spans="1:13" ht="33" customHeight="1">
      <c r="A8" s="260"/>
      <c r="B8" s="260"/>
      <c r="C8" s="260"/>
      <c r="D8" s="261" t="s">
        <v>5</v>
      </c>
      <c r="E8" s="261"/>
      <c r="F8" s="262" t="s">
        <v>6</v>
      </c>
      <c r="G8" s="262" t="s">
        <v>7</v>
      </c>
      <c r="H8" s="262" t="s">
        <v>8</v>
      </c>
      <c r="I8" s="262" t="s">
        <v>9</v>
      </c>
      <c r="J8" s="278" t="s">
        <v>10</v>
      </c>
      <c r="K8" s="278" t="s">
        <v>11</v>
      </c>
      <c r="L8" s="279" t="s">
        <v>12</v>
      </c>
      <c r="M8" s="279"/>
    </row>
    <row r="9" spans="1:13" ht="30" customHeight="1">
      <c r="A9" s="260"/>
      <c r="B9" s="260"/>
      <c r="C9" s="260"/>
      <c r="D9" s="261"/>
      <c r="E9" s="261"/>
      <c r="F9" s="262"/>
      <c r="G9" s="262"/>
      <c r="H9" s="262"/>
      <c r="I9" s="262"/>
      <c r="J9" s="278"/>
      <c r="K9" s="278"/>
      <c r="L9" s="25" t="s">
        <v>13</v>
      </c>
      <c r="M9" s="26" t="s">
        <v>14</v>
      </c>
    </row>
    <row r="10" spans="1:13" ht="12.75" customHeight="1">
      <c r="A10" s="27">
        <v>0</v>
      </c>
      <c r="B10" s="280">
        <v>1</v>
      </c>
      <c r="C10" s="280"/>
      <c r="D10" s="281">
        <v>2</v>
      </c>
      <c r="E10" s="281"/>
      <c r="F10" s="28">
        <v>3</v>
      </c>
      <c r="G10" s="28">
        <v>4</v>
      </c>
      <c r="H10" s="28">
        <v>5</v>
      </c>
      <c r="I10" s="28" t="s">
        <v>15</v>
      </c>
      <c r="J10" s="29">
        <v>7</v>
      </c>
      <c r="K10" s="29">
        <v>8</v>
      </c>
      <c r="L10" s="29">
        <v>9</v>
      </c>
      <c r="M10" s="30">
        <v>10</v>
      </c>
    </row>
    <row r="11" spans="1:13" ht="23.25" customHeight="1">
      <c r="A11" s="31" t="s">
        <v>16</v>
      </c>
      <c r="B11" s="32"/>
      <c r="C11" s="33"/>
      <c r="D11" s="271" t="s">
        <v>17</v>
      </c>
      <c r="E11" s="271"/>
      <c r="F11" s="35">
        <v>1</v>
      </c>
      <c r="G11" s="36">
        <f>G12+G15+G16</f>
        <v>4090.894</v>
      </c>
      <c r="H11" s="36">
        <f>H12+H15+H16</f>
        <v>4230.1</v>
      </c>
      <c r="I11" s="36">
        <f>H11/G11</f>
        <v>1.0340282588597995</v>
      </c>
      <c r="J11" s="36">
        <f>J12+J15+J16</f>
        <v>4227</v>
      </c>
      <c r="K11" s="36">
        <f>K12+K15+K16</f>
        <v>4649.750000000001</v>
      </c>
      <c r="L11" s="36">
        <f>J11/H11</f>
        <v>0.9992671568048036</v>
      </c>
      <c r="M11" s="37">
        <f>K11/J11</f>
        <v>1.1000118287201326</v>
      </c>
    </row>
    <row r="12" spans="1:13" ht="23.25" customHeight="1">
      <c r="A12" s="275"/>
      <c r="B12" s="32">
        <v>1</v>
      </c>
      <c r="C12" s="33"/>
      <c r="D12" s="271" t="s">
        <v>18</v>
      </c>
      <c r="E12" s="271"/>
      <c r="F12" s="38">
        <v>2</v>
      </c>
      <c r="G12" s="39">
        <v>4085.216</v>
      </c>
      <c r="H12" s="39">
        <v>4226.5</v>
      </c>
      <c r="I12" s="36">
        <f>H12/G12</f>
        <v>1.0345842178234885</v>
      </c>
      <c r="J12" s="39">
        <f>H12</f>
        <v>4226.5</v>
      </c>
      <c r="K12" s="39">
        <f>J12*1.1</f>
        <v>4649.150000000001</v>
      </c>
      <c r="L12" s="36">
        <f>J12/H12</f>
        <v>1</v>
      </c>
      <c r="M12" s="37">
        <f>K12/J12</f>
        <v>1.1</v>
      </c>
    </row>
    <row r="13" spans="1:13" ht="30.75" customHeight="1">
      <c r="A13" s="275"/>
      <c r="B13" s="32"/>
      <c r="C13" s="33"/>
      <c r="D13" s="34" t="s">
        <v>19</v>
      </c>
      <c r="E13" s="40" t="s">
        <v>20</v>
      </c>
      <c r="F13" s="38">
        <v>3</v>
      </c>
      <c r="G13" s="39">
        <v>0</v>
      </c>
      <c r="H13" s="39">
        <v>0</v>
      </c>
      <c r="I13" s="36">
        <v>0</v>
      </c>
      <c r="J13" s="39">
        <v>0</v>
      </c>
      <c r="K13" s="39">
        <v>0</v>
      </c>
      <c r="L13" s="36">
        <v>0</v>
      </c>
      <c r="M13" s="37">
        <v>0</v>
      </c>
    </row>
    <row r="14" spans="1:13" ht="40.5" customHeight="1">
      <c r="A14" s="275"/>
      <c r="B14" s="32"/>
      <c r="C14" s="33"/>
      <c r="D14" s="34" t="s">
        <v>21</v>
      </c>
      <c r="E14" s="40" t="s">
        <v>22</v>
      </c>
      <c r="F14" s="38">
        <v>4</v>
      </c>
      <c r="G14" s="39">
        <v>0</v>
      </c>
      <c r="H14" s="39">
        <v>0</v>
      </c>
      <c r="I14" s="36">
        <v>0</v>
      </c>
      <c r="J14" s="39">
        <v>0</v>
      </c>
      <c r="K14" s="39">
        <v>0</v>
      </c>
      <c r="L14" s="36">
        <v>0</v>
      </c>
      <c r="M14" s="37">
        <v>0</v>
      </c>
    </row>
    <row r="15" spans="1:13" ht="12.75" customHeight="1">
      <c r="A15" s="275"/>
      <c r="B15" s="32">
        <v>2</v>
      </c>
      <c r="C15" s="33"/>
      <c r="D15" s="271" t="s">
        <v>23</v>
      </c>
      <c r="E15" s="271"/>
      <c r="F15" s="38">
        <v>5</v>
      </c>
      <c r="G15" s="39">
        <v>5.678</v>
      </c>
      <c r="H15" s="39">
        <v>3.6</v>
      </c>
      <c r="I15" s="36">
        <f>H15/G15</f>
        <v>0.6340260655160268</v>
      </c>
      <c r="J15" s="39">
        <v>0.5</v>
      </c>
      <c r="K15" s="39">
        <v>0.6000000000000001</v>
      </c>
      <c r="L15" s="36">
        <f>J15/H15</f>
        <v>0.1388888888888889</v>
      </c>
      <c r="M15" s="37">
        <f>K15/J15</f>
        <v>1.2000000000000002</v>
      </c>
    </row>
    <row r="16" spans="1:13" ht="12.75" customHeight="1">
      <c r="A16" s="275"/>
      <c r="B16" s="32">
        <v>3</v>
      </c>
      <c r="C16" s="33"/>
      <c r="D16" s="271" t="s">
        <v>24</v>
      </c>
      <c r="E16" s="271"/>
      <c r="F16" s="38">
        <v>6</v>
      </c>
      <c r="G16" s="39">
        <v>0</v>
      </c>
      <c r="H16" s="39">
        <v>0</v>
      </c>
      <c r="I16" s="36">
        <v>0</v>
      </c>
      <c r="J16" s="39">
        <v>0</v>
      </c>
      <c r="K16" s="39">
        <f>J16*1.05</f>
        <v>0</v>
      </c>
      <c r="L16" s="36">
        <v>0</v>
      </c>
      <c r="M16" s="37">
        <v>0</v>
      </c>
    </row>
    <row r="17" spans="1:13" ht="30" customHeight="1">
      <c r="A17" s="31" t="s">
        <v>25</v>
      </c>
      <c r="B17" s="32"/>
      <c r="C17" s="33"/>
      <c r="D17" s="271" t="s">
        <v>26</v>
      </c>
      <c r="E17" s="271"/>
      <c r="F17" s="35">
        <v>7</v>
      </c>
      <c r="G17" s="36">
        <f>G18+G30+G31</f>
        <v>3598.6850000000004</v>
      </c>
      <c r="H17" s="36">
        <f>H18+H30+H31</f>
        <v>3730.629</v>
      </c>
      <c r="I17" s="36">
        <f aca="true" t="shared" si="0" ref="I17:I24">H17/G17</f>
        <v>1.0366645038395967</v>
      </c>
      <c r="J17" s="36">
        <f>J18+J30+J31</f>
        <v>4040.7327</v>
      </c>
      <c r="K17" s="36">
        <f>K18+K30+K31</f>
        <v>4340.183636</v>
      </c>
      <c r="L17" s="36">
        <f aca="true" t="shared" si="1" ref="L17:L24">J17/H17</f>
        <v>1.083123703804372</v>
      </c>
      <c r="M17" s="37">
        <f aca="true" t="shared" si="2" ref="M17:M24">K17/J17</f>
        <v>1.0741080784680461</v>
      </c>
    </row>
    <row r="18" spans="1:13" ht="12.75" customHeight="1">
      <c r="A18" s="275"/>
      <c r="B18" s="32">
        <v>1</v>
      </c>
      <c r="C18" s="33"/>
      <c r="D18" s="271" t="s">
        <v>27</v>
      </c>
      <c r="E18" s="271"/>
      <c r="F18" s="38">
        <v>8</v>
      </c>
      <c r="G18" s="39">
        <f>G19+G20+G21+G29</f>
        <v>3598.6850000000004</v>
      </c>
      <c r="H18" s="39">
        <f>H19+H20+H21+H29</f>
        <v>3730.629</v>
      </c>
      <c r="I18" s="36">
        <f t="shared" si="0"/>
        <v>1.0366645038395967</v>
      </c>
      <c r="J18" s="39">
        <f>J19+J20+J21+J29</f>
        <v>4040.7327</v>
      </c>
      <c r="K18" s="39">
        <f>K19+K20+K21+K29</f>
        <v>4340.183636</v>
      </c>
      <c r="L18" s="36">
        <f t="shared" si="1"/>
        <v>1.083123703804372</v>
      </c>
      <c r="M18" s="37">
        <f t="shared" si="2"/>
        <v>1.0741080784680461</v>
      </c>
    </row>
    <row r="19" spans="1:13" ht="12.75" customHeight="1">
      <c r="A19" s="275"/>
      <c r="B19" s="277"/>
      <c r="C19" s="33" t="s">
        <v>28</v>
      </c>
      <c r="D19" s="271" t="s">
        <v>29</v>
      </c>
      <c r="E19" s="271"/>
      <c r="F19" s="38">
        <v>9</v>
      </c>
      <c r="G19" s="39">
        <v>571.868</v>
      </c>
      <c r="H19" s="39">
        <v>740.17</v>
      </c>
      <c r="I19" s="36">
        <f t="shared" si="0"/>
        <v>1.2943021816223323</v>
      </c>
      <c r="J19" s="39">
        <v>742</v>
      </c>
      <c r="K19" s="39">
        <v>742</v>
      </c>
      <c r="L19" s="36">
        <f t="shared" si="1"/>
        <v>1.0024724049880434</v>
      </c>
      <c r="M19" s="37">
        <f t="shared" si="2"/>
        <v>1</v>
      </c>
    </row>
    <row r="20" spans="1:13" ht="23.25" customHeight="1">
      <c r="A20" s="275"/>
      <c r="B20" s="277"/>
      <c r="C20" s="33" t="s">
        <v>30</v>
      </c>
      <c r="D20" s="271" t="s">
        <v>31</v>
      </c>
      <c r="E20" s="271"/>
      <c r="F20" s="38">
        <v>10</v>
      </c>
      <c r="G20" s="39">
        <v>38.355</v>
      </c>
      <c r="H20" s="39">
        <v>42.436</v>
      </c>
      <c r="I20" s="36">
        <f t="shared" si="0"/>
        <v>1.1064007300221614</v>
      </c>
      <c r="J20" s="39">
        <v>51.436</v>
      </c>
      <c r="K20" s="39">
        <v>51.436</v>
      </c>
      <c r="L20" s="36">
        <f t="shared" si="1"/>
        <v>1.2120840795550947</v>
      </c>
      <c r="M20" s="37">
        <f t="shared" si="2"/>
        <v>1</v>
      </c>
    </row>
    <row r="21" spans="1:13" ht="12.75" customHeight="1">
      <c r="A21" s="275"/>
      <c r="B21" s="277"/>
      <c r="C21" s="33" t="s">
        <v>32</v>
      </c>
      <c r="D21" s="271" t="s">
        <v>33</v>
      </c>
      <c r="E21" s="271"/>
      <c r="F21" s="38">
        <v>11</v>
      </c>
      <c r="G21" s="39">
        <f>G22+G25+G27+G28</f>
        <v>2787.5850000000005</v>
      </c>
      <c r="H21" s="39">
        <f>H23+H24+H25+H27+H28</f>
        <v>2816.144</v>
      </c>
      <c r="I21" s="36">
        <f t="shared" si="0"/>
        <v>1.010245068760235</v>
      </c>
      <c r="J21" s="39">
        <f>J23+J24+J25+J27+J28</f>
        <v>3097.2967</v>
      </c>
      <c r="K21" s="39">
        <f>K23+K24+K25+K27+K28</f>
        <v>3396.747636</v>
      </c>
      <c r="L21" s="36">
        <f t="shared" si="1"/>
        <v>1.0998360524177742</v>
      </c>
      <c r="M21" s="37">
        <f t="shared" si="2"/>
        <v>1.0966813854158692</v>
      </c>
    </row>
    <row r="22" spans="1:13" ht="27" customHeight="1">
      <c r="A22" s="275"/>
      <c r="B22" s="277"/>
      <c r="C22" s="33"/>
      <c r="D22" s="34" t="s">
        <v>34</v>
      </c>
      <c r="E22" s="40" t="s">
        <v>35</v>
      </c>
      <c r="F22" s="38">
        <v>12</v>
      </c>
      <c r="G22" s="39">
        <f>G23+G24</f>
        <v>2126.8</v>
      </c>
      <c r="H22" s="39">
        <f>H23+H24</f>
        <v>2134.8469999999998</v>
      </c>
      <c r="I22" s="36">
        <f t="shared" si="0"/>
        <v>1.003783618581907</v>
      </c>
      <c r="J22" s="39">
        <f>J23+J24</f>
        <v>2355</v>
      </c>
      <c r="K22" s="39">
        <f>K23+K24</f>
        <v>2590.5</v>
      </c>
      <c r="L22" s="36">
        <f t="shared" si="1"/>
        <v>1.1031235493691118</v>
      </c>
      <c r="M22" s="37">
        <f t="shared" si="2"/>
        <v>1.1</v>
      </c>
    </row>
    <row r="23" spans="1:13" ht="16.5" customHeight="1">
      <c r="A23" s="275"/>
      <c r="B23" s="277"/>
      <c r="C23" s="276"/>
      <c r="D23" s="41" t="s">
        <v>36</v>
      </c>
      <c r="E23" s="40" t="s">
        <v>37</v>
      </c>
      <c r="F23" s="38">
        <v>13</v>
      </c>
      <c r="G23" s="39">
        <v>1845.942</v>
      </c>
      <c r="H23" s="39">
        <v>1841.722</v>
      </c>
      <c r="I23" s="36">
        <f t="shared" si="0"/>
        <v>0.9977139043371893</v>
      </c>
      <c r="J23" s="39">
        <v>2030</v>
      </c>
      <c r="K23" s="39">
        <f>J23*1.1</f>
        <v>2233</v>
      </c>
      <c r="L23" s="36">
        <f t="shared" si="1"/>
        <v>1.1022293266844834</v>
      </c>
      <c r="M23" s="37">
        <f t="shared" si="2"/>
        <v>1.1</v>
      </c>
    </row>
    <row r="24" spans="1:13" ht="12.75">
      <c r="A24" s="275"/>
      <c r="B24" s="277"/>
      <c r="C24" s="276"/>
      <c r="D24" s="41" t="s">
        <v>38</v>
      </c>
      <c r="E24" s="40" t="s">
        <v>39</v>
      </c>
      <c r="F24" s="38">
        <v>14</v>
      </c>
      <c r="G24" s="39">
        <v>280.858</v>
      </c>
      <c r="H24" s="39">
        <v>293.125</v>
      </c>
      <c r="I24" s="36">
        <f t="shared" si="0"/>
        <v>1.043676875858975</v>
      </c>
      <c r="J24" s="39">
        <v>325</v>
      </c>
      <c r="K24" s="39">
        <f>J24*1.1</f>
        <v>357.50000000000006</v>
      </c>
      <c r="L24" s="36">
        <f t="shared" si="1"/>
        <v>1.1087420042643923</v>
      </c>
      <c r="M24" s="37">
        <f t="shared" si="2"/>
        <v>1.1</v>
      </c>
    </row>
    <row r="25" spans="1:13" ht="26.25" customHeight="1">
      <c r="A25" s="275"/>
      <c r="B25" s="277"/>
      <c r="C25" s="276"/>
      <c r="D25" s="41" t="s">
        <v>40</v>
      </c>
      <c r="E25" s="40" t="s">
        <v>41</v>
      </c>
      <c r="F25" s="38">
        <v>15</v>
      </c>
      <c r="G25" s="39">
        <f>G26</f>
        <v>0</v>
      </c>
      <c r="H25" s="39">
        <v>0</v>
      </c>
      <c r="I25" s="36">
        <v>0</v>
      </c>
      <c r="J25" s="39">
        <v>0</v>
      </c>
      <c r="K25" s="39">
        <f>J25*1.05</f>
        <v>0</v>
      </c>
      <c r="L25" s="36">
        <v>0</v>
      </c>
      <c r="M25" s="37">
        <v>0</v>
      </c>
    </row>
    <row r="26" spans="1:13" ht="48" customHeight="1">
      <c r="A26" s="275"/>
      <c r="B26" s="277"/>
      <c r="C26" s="276"/>
      <c r="D26" s="41"/>
      <c r="E26" s="40" t="s">
        <v>42</v>
      </c>
      <c r="F26" s="38">
        <v>16</v>
      </c>
      <c r="G26" s="39">
        <v>0</v>
      </c>
      <c r="H26" s="39">
        <v>0</v>
      </c>
      <c r="I26" s="36">
        <v>0</v>
      </c>
      <c r="J26" s="39">
        <v>0</v>
      </c>
      <c r="K26" s="39">
        <f>J26*1.05</f>
        <v>0</v>
      </c>
      <c r="L26" s="36">
        <v>0</v>
      </c>
      <c r="M26" s="37">
        <v>0</v>
      </c>
    </row>
    <row r="27" spans="1:13" ht="57" customHeight="1">
      <c r="A27" s="275"/>
      <c r="B27" s="277"/>
      <c r="C27" s="276"/>
      <c r="D27" s="41" t="s">
        <v>43</v>
      </c>
      <c r="E27" s="40" t="s">
        <v>44</v>
      </c>
      <c r="F27" s="38">
        <v>17</v>
      </c>
      <c r="G27" s="39">
        <v>115.269</v>
      </c>
      <c r="H27" s="39">
        <v>128.9</v>
      </c>
      <c r="I27" s="36">
        <f>H27/G27</f>
        <v>1.1182538236646453</v>
      </c>
      <c r="J27" s="39">
        <v>134.66</v>
      </c>
      <c r="K27" s="39">
        <v>150</v>
      </c>
      <c r="L27" s="36">
        <f>J27/H27</f>
        <v>1.0446858029480217</v>
      </c>
      <c r="M27" s="37">
        <f>K27/J27</f>
        <v>1.113916530521313</v>
      </c>
    </row>
    <row r="28" spans="1:13" ht="47.25" customHeight="1">
      <c r="A28" s="275"/>
      <c r="B28" s="277"/>
      <c r="C28" s="276"/>
      <c r="D28" s="41" t="s">
        <v>45</v>
      </c>
      <c r="E28" s="40" t="s">
        <v>46</v>
      </c>
      <c r="F28" s="38">
        <v>18</v>
      </c>
      <c r="G28" s="39">
        <v>545.516</v>
      </c>
      <c r="H28" s="39">
        <v>552.397</v>
      </c>
      <c r="I28" s="36">
        <f>H28/G28</f>
        <v>1.012613745518005</v>
      </c>
      <c r="J28" s="39">
        <f>H28*110/100</f>
        <v>607.6367</v>
      </c>
      <c r="K28" s="39">
        <f>J28*1.08</f>
        <v>656.247636</v>
      </c>
      <c r="L28" s="36">
        <f>J28/H28</f>
        <v>1.0999999999999999</v>
      </c>
      <c r="M28" s="37">
        <f>K28/J28</f>
        <v>1.08</v>
      </c>
    </row>
    <row r="29" spans="1:13" ht="15.75" customHeight="1">
      <c r="A29" s="275"/>
      <c r="B29" s="277"/>
      <c r="C29" s="33" t="s">
        <v>47</v>
      </c>
      <c r="D29" s="271" t="s">
        <v>48</v>
      </c>
      <c r="E29" s="271"/>
      <c r="F29" s="38">
        <v>19</v>
      </c>
      <c r="G29" s="39">
        <v>200.877</v>
      </c>
      <c r="H29" s="39">
        <v>131.879</v>
      </c>
      <c r="I29" s="36">
        <f>H29/G29</f>
        <v>0.6565161765657591</v>
      </c>
      <c r="J29" s="39">
        <v>150</v>
      </c>
      <c r="K29" s="39">
        <v>150</v>
      </c>
      <c r="L29" s="36">
        <f>J29/H29</f>
        <v>1.1374062587675067</v>
      </c>
      <c r="M29" s="37">
        <f>K29/J29</f>
        <v>1</v>
      </c>
    </row>
    <row r="30" spans="1:13" ht="12.75" customHeight="1">
      <c r="A30" s="275"/>
      <c r="B30" s="32">
        <v>2</v>
      </c>
      <c r="C30" s="33"/>
      <c r="D30" s="271" t="s">
        <v>49</v>
      </c>
      <c r="E30" s="271"/>
      <c r="F30" s="38">
        <v>20</v>
      </c>
      <c r="G30" s="39">
        <v>0</v>
      </c>
      <c r="H30" s="39">
        <v>0</v>
      </c>
      <c r="I30" s="36">
        <v>0</v>
      </c>
      <c r="J30" s="39">
        <v>0</v>
      </c>
      <c r="K30" s="39">
        <f>J30*1.05</f>
        <v>0</v>
      </c>
      <c r="L30" s="36">
        <v>0</v>
      </c>
      <c r="M30" s="37">
        <v>0</v>
      </c>
    </row>
    <row r="31" spans="1:13" ht="12.75" customHeight="1">
      <c r="A31" s="275"/>
      <c r="B31" s="32">
        <v>3</v>
      </c>
      <c r="C31" s="33"/>
      <c r="D31" s="271" t="s">
        <v>50</v>
      </c>
      <c r="E31" s="271"/>
      <c r="F31" s="38">
        <v>21</v>
      </c>
      <c r="G31" s="39">
        <v>0</v>
      </c>
      <c r="H31" s="39">
        <v>0</v>
      </c>
      <c r="I31" s="36">
        <v>0</v>
      </c>
      <c r="J31" s="39">
        <v>0</v>
      </c>
      <c r="K31" s="39">
        <f>J31*1.05</f>
        <v>0</v>
      </c>
      <c r="L31" s="36">
        <v>0</v>
      </c>
      <c r="M31" s="37">
        <v>0</v>
      </c>
    </row>
    <row r="32" spans="1:13" ht="12.75" customHeight="1">
      <c r="A32" s="31" t="s">
        <v>51</v>
      </c>
      <c r="B32" s="32"/>
      <c r="C32" s="33"/>
      <c r="D32" s="271" t="s">
        <v>52</v>
      </c>
      <c r="E32" s="271"/>
      <c r="F32" s="35">
        <v>22</v>
      </c>
      <c r="G32" s="36">
        <f>G11-G17</f>
        <v>492.2089999999994</v>
      </c>
      <c r="H32" s="36">
        <f>H11-H17</f>
        <v>499.47100000000046</v>
      </c>
      <c r="I32" s="36">
        <f>H32/G32</f>
        <v>1.0147538951949295</v>
      </c>
      <c r="J32" s="36">
        <f>J11-J17</f>
        <v>186.26729999999998</v>
      </c>
      <c r="K32" s="36">
        <f>K11-K17</f>
        <v>309.56636400000116</v>
      </c>
      <c r="L32" s="36">
        <f>J32/H32</f>
        <v>0.3729291590502748</v>
      </c>
      <c r="M32" s="37">
        <f>K32/J32</f>
        <v>1.6619469117767918</v>
      </c>
    </row>
    <row r="33" spans="1:13" ht="12.75" customHeight="1">
      <c r="A33" s="31" t="s">
        <v>53</v>
      </c>
      <c r="B33" s="32"/>
      <c r="C33" s="33"/>
      <c r="D33" s="271" t="s">
        <v>54</v>
      </c>
      <c r="E33" s="271"/>
      <c r="F33" s="38">
        <v>23</v>
      </c>
      <c r="G33" s="36">
        <v>89.259</v>
      </c>
      <c r="H33" s="36">
        <v>80.201</v>
      </c>
      <c r="I33" s="36">
        <f>H33/G33</f>
        <v>0.8985200371951287</v>
      </c>
      <c r="J33" s="36">
        <v>33</v>
      </c>
      <c r="K33" s="36">
        <v>58</v>
      </c>
      <c r="L33" s="36">
        <f>J33/H33</f>
        <v>0.4114661911946235</v>
      </c>
      <c r="M33" s="37">
        <f>K33/J33</f>
        <v>1.7575757575757576</v>
      </c>
    </row>
    <row r="34" spans="1:13" ht="36" customHeight="1">
      <c r="A34" s="31" t="s">
        <v>55</v>
      </c>
      <c r="B34" s="32"/>
      <c r="C34" s="33"/>
      <c r="D34" s="271" t="s">
        <v>56</v>
      </c>
      <c r="E34" s="271"/>
      <c r="F34" s="38">
        <v>24</v>
      </c>
      <c r="G34" s="36">
        <f>G32-G33</f>
        <v>402.94999999999936</v>
      </c>
      <c r="H34" s="36">
        <f>H32-H33</f>
        <v>419.27000000000044</v>
      </c>
      <c r="I34" s="36">
        <f>H34/G34</f>
        <v>1.0405013028911803</v>
      </c>
      <c r="J34" s="36">
        <f>J32-J33</f>
        <v>153.26729999999998</v>
      </c>
      <c r="K34" s="36">
        <f>K32-K33</f>
        <v>251.56636400000116</v>
      </c>
      <c r="L34" s="36">
        <f>J34/H34</f>
        <v>0.36555751663605746</v>
      </c>
      <c r="M34" s="37">
        <f>K34/J34</f>
        <v>1.6413570539834732</v>
      </c>
    </row>
    <row r="35" spans="1:13" ht="12.75" customHeight="1">
      <c r="A35" s="275"/>
      <c r="B35" s="32">
        <v>1</v>
      </c>
      <c r="C35" s="33"/>
      <c r="D35" s="271" t="s">
        <v>57</v>
      </c>
      <c r="E35" s="271"/>
      <c r="F35" s="38">
        <v>25</v>
      </c>
      <c r="G35" s="39">
        <v>0</v>
      </c>
      <c r="H35" s="39">
        <v>0</v>
      </c>
      <c r="I35" s="36">
        <v>0</v>
      </c>
      <c r="J35" s="39">
        <v>0</v>
      </c>
      <c r="K35" s="39">
        <f>J35*1.05</f>
        <v>0</v>
      </c>
      <c r="L35" s="36">
        <v>0</v>
      </c>
      <c r="M35" s="37">
        <v>0</v>
      </c>
    </row>
    <row r="36" spans="1:13" ht="27" customHeight="1">
      <c r="A36" s="275"/>
      <c r="B36" s="32">
        <v>2</v>
      </c>
      <c r="C36" s="33"/>
      <c r="D36" s="271" t="s">
        <v>58</v>
      </c>
      <c r="E36" s="271"/>
      <c r="F36" s="38">
        <v>26</v>
      </c>
      <c r="G36" s="39">
        <v>0</v>
      </c>
      <c r="H36" s="39">
        <v>0</v>
      </c>
      <c r="I36" s="36">
        <v>0</v>
      </c>
      <c r="J36" s="39">
        <v>0</v>
      </c>
      <c r="K36" s="39">
        <f>J36*1.05</f>
        <v>0</v>
      </c>
      <c r="L36" s="36">
        <v>0</v>
      </c>
      <c r="M36" s="37">
        <v>0</v>
      </c>
    </row>
    <row r="37" spans="1:13" ht="27" customHeight="1">
      <c r="A37" s="275"/>
      <c r="B37" s="32">
        <v>3</v>
      </c>
      <c r="C37" s="33"/>
      <c r="D37" s="271" t="s">
        <v>59</v>
      </c>
      <c r="E37" s="271"/>
      <c r="F37" s="38">
        <v>27</v>
      </c>
      <c r="G37" s="39">
        <v>0</v>
      </c>
      <c r="H37" s="39">
        <v>0</v>
      </c>
      <c r="I37" s="36">
        <v>0</v>
      </c>
      <c r="J37" s="39">
        <v>0</v>
      </c>
      <c r="K37" s="39">
        <f>J37*1.05</f>
        <v>0</v>
      </c>
      <c r="L37" s="36">
        <v>0</v>
      </c>
      <c r="M37" s="37">
        <v>0</v>
      </c>
    </row>
    <row r="38" spans="1:13" ht="99.75" customHeight="1">
      <c r="A38" s="275"/>
      <c r="B38" s="32">
        <v>4</v>
      </c>
      <c r="C38" s="33"/>
      <c r="D38" s="271" t="s">
        <v>60</v>
      </c>
      <c r="E38" s="271"/>
      <c r="F38" s="38">
        <v>28</v>
      </c>
      <c r="G38" s="39">
        <v>0</v>
      </c>
      <c r="H38" s="39">
        <v>0</v>
      </c>
      <c r="I38" s="36">
        <v>0</v>
      </c>
      <c r="J38" s="39">
        <v>0</v>
      </c>
      <c r="K38" s="39">
        <f>J38*1.05</f>
        <v>0</v>
      </c>
      <c r="L38" s="36">
        <v>0</v>
      </c>
      <c r="M38" s="37">
        <v>0</v>
      </c>
    </row>
    <row r="39" spans="1:13" ht="12.75" customHeight="1">
      <c r="A39" s="275"/>
      <c r="B39" s="32">
        <v>5</v>
      </c>
      <c r="C39" s="33"/>
      <c r="D39" s="271" t="s">
        <v>61</v>
      </c>
      <c r="E39" s="271"/>
      <c r="F39" s="38">
        <v>29</v>
      </c>
      <c r="G39" s="39">
        <v>0</v>
      </c>
      <c r="H39" s="39">
        <v>0</v>
      </c>
      <c r="I39" s="36">
        <v>0</v>
      </c>
      <c r="J39" s="39">
        <v>0</v>
      </c>
      <c r="K39" s="39">
        <f>J39*1.05</f>
        <v>0</v>
      </c>
      <c r="L39" s="36">
        <v>0</v>
      </c>
      <c r="M39" s="37">
        <v>0</v>
      </c>
    </row>
    <row r="40" spans="1:13" ht="36.75" customHeight="1">
      <c r="A40" s="275"/>
      <c r="B40" s="32">
        <v>6</v>
      </c>
      <c r="C40" s="33"/>
      <c r="D40" s="271" t="s">
        <v>62</v>
      </c>
      <c r="E40" s="271"/>
      <c r="F40" s="38">
        <v>30</v>
      </c>
      <c r="G40" s="39">
        <f>G34-G35-G36-G37-G38-G39</f>
        <v>402.94999999999936</v>
      </c>
      <c r="H40" s="39">
        <f>H34-H35-H36-H37-H38-H39</f>
        <v>419.27000000000044</v>
      </c>
      <c r="I40" s="36">
        <f>H40/G40</f>
        <v>1.0405013028911803</v>
      </c>
      <c r="J40" s="39">
        <f>J34-J35-J36-J37-J38-J39</f>
        <v>153.26729999999998</v>
      </c>
      <c r="K40" s="39">
        <f>K34-K35-K36-K37-K38-K39</f>
        <v>251.56636400000116</v>
      </c>
      <c r="L40" s="36">
        <f>J40/H40</f>
        <v>0.36555751663605746</v>
      </c>
      <c r="M40" s="37">
        <f>K40/J40</f>
        <v>1.6413570539834732</v>
      </c>
    </row>
    <row r="41" spans="1:13" ht="65.25" customHeight="1">
      <c r="A41" s="275"/>
      <c r="B41" s="32">
        <v>7</v>
      </c>
      <c r="C41" s="33"/>
      <c r="D41" s="271" t="s">
        <v>63</v>
      </c>
      <c r="E41" s="271"/>
      <c r="F41" s="38">
        <v>31</v>
      </c>
      <c r="G41" s="39">
        <v>45.161</v>
      </c>
      <c r="H41" s="39">
        <v>21.94</v>
      </c>
      <c r="I41" s="36">
        <f>H41/G41</f>
        <v>0.4858174088261996</v>
      </c>
      <c r="J41" s="39">
        <f>J40*10/100</f>
        <v>15.326729999999998</v>
      </c>
      <c r="K41" s="39">
        <f>K40*10/100</f>
        <v>25.156636400000117</v>
      </c>
      <c r="L41" s="36">
        <f>J41/H41</f>
        <v>0.6985747493163171</v>
      </c>
      <c r="M41" s="37">
        <f>K41/J41</f>
        <v>1.6413570539834734</v>
      </c>
    </row>
    <row r="42" spans="1:13" ht="78" customHeight="1">
      <c r="A42" s="275"/>
      <c r="B42" s="32">
        <v>8</v>
      </c>
      <c r="C42" s="33"/>
      <c r="D42" s="271" t="s">
        <v>64</v>
      </c>
      <c r="E42" s="271"/>
      <c r="F42" s="38">
        <v>32</v>
      </c>
      <c r="G42" s="39">
        <f>(G40-G41)*50/100</f>
        <v>178.89449999999968</v>
      </c>
      <c r="H42" s="39">
        <f>(H40-H41)*50/100</f>
        <v>198.66500000000022</v>
      </c>
      <c r="I42" s="36">
        <f>H42/G42</f>
        <v>1.1105148565215843</v>
      </c>
      <c r="J42" s="39">
        <f>(J40-J41)*50/100</f>
        <v>68.97028499999999</v>
      </c>
      <c r="K42" s="39">
        <f>(K40-K41)*50/100</f>
        <v>113.20486380000052</v>
      </c>
      <c r="L42" s="36">
        <f>J42/H42</f>
        <v>0.3471687765836957</v>
      </c>
      <c r="M42" s="37">
        <f>K42/J42</f>
        <v>1.6413570539834734</v>
      </c>
    </row>
    <row r="43" spans="1:13" ht="23.25" customHeight="1">
      <c r="A43" s="275"/>
      <c r="B43" s="32"/>
      <c r="C43" s="33" t="s">
        <v>19</v>
      </c>
      <c r="D43" s="271" t="s">
        <v>65</v>
      </c>
      <c r="E43" s="271"/>
      <c r="F43" s="38">
        <v>33</v>
      </c>
      <c r="G43" s="39">
        <v>0</v>
      </c>
      <c r="H43" s="39">
        <v>0</v>
      </c>
      <c r="I43" s="36">
        <v>0</v>
      </c>
      <c r="J43" s="39">
        <v>0</v>
      </c>
      <c r="K43" s="39">
        <v>0</v>
      </c>
      <c r="L43" s="36">
        <v>0</v>
      </c>
      <c r="M43" s="37">
        <v>0</v>
      </c>
    </row>
    <row r="44" spans="1:13" ht="23.25" customHeight="1">
      <c r="A44" s="275"/>
      <c r="B44" s="32"/>
      <c r="C44" s="33" t="s">
        <v>21</v>
      </c>
      <c r="D44" s="271" t="s">
        <v>66</v>
      </c>
      <c r="E44" s="271"/>
      <c r="F44" s="38">
        <v>34</v>
      </c>
      <c r="G44" s="39">
        <f>G42</f>
        <v>178.89449999999968</v>
      </c>
      <c r="H44" s="39">
        <f>H42</f>
        <v>198.66500000000022</v>
      </c>
      <c r="I44" s="36">
        <f>H44/G44</f>
        <v>1.1105148565215843</v>
      </c>
      <c r="J44" s="39">
        <f>J42</f>
        <v>68.97028499999999</v>
      </c>
      <c r="K44" s="39">
        <v>0</v>
      </c>
      <c r="L44" s="36">
        <f>J44/H44</f>
        <v>0.3471687765836957</v>
      </c>
      <c r="M44" s="37">
        <f>K44/J44</f>
        <v>0</v>
      </c>
    </row>
    <row r="45" spans="1:13" ht="24.75" customHeight="1">
      <c r="A45" s="275"/>
      <c r="B45" s="32"/>
      <c r="C45" s="33" t="s">
        <v>67</v>
      </c>
      <c r="D45" s="271" t="s">
        <v>68</v>
      </c>
      <c r="E45" s="271"/>
      <c r="F45" s="38">
        <v>35</v>
      </c>
      <c r="G45" s="39">
        <v>0</v>
      </c>
      <c r="H45" s="39">
        <v>0</v>
      </c>
      <c r="I45" s="36">
        <v>0</v>
      </c>
      <c r="J45" s="39">
        <v>0</v>
      </c>
      <c r="K45" s="39">
        <v>0</v>
      </c>
      <c r="L45" s="36">
        <v>0</v>
      </c>
      <c r="M45" s="37">
        <v>0</v>
      </c>
    </row>
    <row r="46" spans="1:13" ht="57.75" customHeight="1">
      <c r="A46" s="275"/>
      <c r="B46" s="32">
        <v>9</v>
      </c>
      <c r="C46" s="33"/>
      <c r="D46" s="271" t="s">
        <v>69</v>
      </c>
      <c r="E46" s="271"/>
      <c r="F46" s="38">
        <v>36</v>
      </c>
      <c r="G46" s="39">
        <v>0</v>
      </c>
      <c r="H46" s="39">
        <f>H40-H41-H42</f>
        <v>198.66500000000022</v>
      </c>
      <c r="I46" s="36">
        <v>0</v>
      </c>
      <c r="J46" s="39">
        <f>J40-J41-J42</f>
        <v>68.97028499999999</v>
      </c>
      <c r="K46" s="39">
        <f>K40-K41-K42</f>
        <v>113.20486380000052</v>
      </c>
      <c r="L46" s="36">
        <f>J46/H46</f>
        <v>0.3471687765836957</v>
      </c>
      <c r="M46" s="37">
        <f>K46/J46</f>
        <v>1.6413570539834734</v>
      </c>
    </row>
    <row r="47" spans="1:13" ht="12.75" customHeight="1">
      <c r="A47" s="31" t="s">
        <v>70</v>
      </c>
      <c r="B47" s="32"/>
      <c r="C47" s="33"/>
      <c r="D47" s="271" t="s">
        <v>71</v>
      </c>
      <c r="E47" s="271"/>
      <c r="F47" s="38">
        <v>37</v>
      </c>
      <c r="G47" s="39">
        <v>0</v>
      </c>
      <c r="H47" s="39">
        <v>0</v>
      </c>
      <c r="I47" s="36">
        <v>0</v>
      </c>
      <c r="J47" s="42">
        <v>0</v>
      </c>
      <c r="K47" s="42">
        <v>0</v>
      </c>
      <c r="L47" s="36">
        <v>0</v>
      </c>
      <c r="M47" s="37">
        <v>0</v>
      </c>
    </row>
    <row r="48" spans="1:13" ht="29.25" customHeight="1">
      <c r="A48" s="31" t="s">
        <v>72</v>
      </c>
      <c r="B48" s="32"/>
      <c r="C48" s="33"/>
      <c r="D48" s="271" t="s">
        <v>73</v>
      </c>
      <c r="E48" s="271"/>
      <c r="F48" s="38">
        <v>38</v>
      </c>
      <c r="G48" s="39">
        <v>0</v>
      </c>
      <c r="H48" s="39">
        <v>0</v>
      </c>
      <c r="I48" s="36">
        <v>0</v>
      </c>
      <c r="J48" s="42">
        <v>0</v>
      </c>
      <c r="K48" s="42">
        <v>0</v>
      </c>
      <c r="L48" s="36">
        <v>0</v>
      </c>
      <c r="M48" s="37">
        <v>0</v>
      </c>
    </row>
    <row r="49" spans="1:13" ht="12.75" customHeight="1">
      <c r="A49" s="31"/>
      <c r="B49" s="32"/>
      <c r="C49" s="33" t="s">
        <v>19</v>
      </c>
      <c r="D49" s="271" t="s">
        <v>74</v>
      </c>
      <c r="E49" s="271"/>
      <c r="F49" s="38">
        <v>39</v>
      </c>
      <c r="G49" s="39">
        <v>0</v>
      </c>
      <c r="H49" s="39">
        <v>0</v>
      </c>
      <c r="I49" s="36">
        <v>0</v>
      </c>
      <c r="J49" s="42">
        <v>0</v>
      </c>
      <c r="K49" s="42">
        <v>0</v>
      </c>
      <c r="L49" s="36">
        <v>0</v>
      </c>
      <c r="M49" s="37">
        <v>0</v>
      </c>
    </row>
    <row r="50" spans="1:13" ht="12.75" customHeight="1">
      <c r="A50" s="31"/>
      <c r="B50" s="32"/>
      <c r="C50" s="33" t="s">
        <v>21</v>
      </c>
      <c r="D50" s="271" t="s">
        <v>75</v>
      </c>
      <c r="E50" s="271"/>
      <c r="F50" s="38">
        <v>40</v>
      </c>
      <c r="G50" s="39">
        <v>0</v>
      </c>
      <c r="H50" s="39">
        <v>0</v>
      </c>
      <c r="I50" s="36">
        <v>0</v>
      </c>
      <c r="J50" s="42">
        <v>0</v>
      </c>
      <c r="K50" s="42">
        <v>0</v>
      </c>
      <c r="L50" s="36">
        <v>0</v>
      </c>
      <c r="M50" s="37">
        <v>0</v>
      </c>
    </row>
    <row r="51" spans="1:13" ht="23.25" customHeight="1">
      <c r="A51" s="31"/>
      <c r="B51" s="32"/>
      <c r="C51" s="33" t="s">
        <v>67</v>
      </c>
      <c r="D51" s="271" t="s">
        <v>76</v>
      </c>
      <c r="E51" s="271"/>
      <c r="F51" s="38">
        <v>41</v>
      </c>
      <c r="G51" s="39">
        <v>0</v>
      </c>
      <c r="H51" s="39">
        <v>0</v>
      </c>
      <c r="I51" s="36">
        <v>0</v>
      </c>
      <c r="J51" s="42">
        <v>0</v>
      </c>
      <c r="K51" s="42">
        <v>0</v>
      </c>
      <c r="L51" s="36">
        <v>0</v>
      </c>
      <c r="M51" s="37">
        <v>0</v>
      </c>
    </row>
    <row r="52" spans="1:13" ht="12.75" customHeight="1">
      <c r="A52" s="31"/>
      <c r="B52" s="32"/>
      <c r="C52" s="33" t="s">
        <v>77</v>
      </c>
      <c r="D52" s="271" t="s">
        <v>78</v>
      </c>
      <c r="E52" s="271"/>
      <c r="F52" s="38">
        <v>42</v>
      </c>
      <c r="G52" s="39">
        <v>0</v>
      </c>
      <c r="H52" s="39">
        <v>0</v>
      </c>
      <c r="I52" s="36">
        <v>0</v>
      </c>
      <c r="J52" s="42">
        <v>0</v>
      </c>
      <c r="K52" s="42">
        <v>0</v>
      </c>
      <c r="L52" s="36">
        <v>0</v>
      </c>
      <c r="M52" s="37">
        <v>0</v>
      </c>
    </row>
    <row r="53" spans="1:13" ht="12.75" customHeight="1">
      <c r="A53" s="31"/>
      <c r="B53" s="32"/>
      <c r="C53" s="33" t="s">
        <v>79</v>
      </c>
      <c r="D53" s="271" t="s">
        <v>80</v>
      </c>
      <c r="E53" s="271"/>
      <c r="F53" s="38">
        <v>43</v>
      </c>
      <c r="G53" s="39">
        <v>0</v>
      </c>
      <c r="H53" s="39">
        <v>0</v>
      </c>
      <c r="I53" s="36">
        <v>0</v>
      </c>
      <c r="J53" s="42">
        <v>0</v>
      </c>
      <c r="K53" s="42">
        <v>0</v>
      </c>
      <c r="L53" s="36">
        <v>0</v>
      </c>
      <c r="M53" s="37">
        <v>0</v>
      </c>
    </row>
    <row r="54" spans="1:13" ht="24" customHeight="1">
      <c r="A54" s="31" t="s">
        <v>81</v>
      </c>
      <c r="B54" s="32"/>
      <c r="C54" s="33"/>
      <c r="D54" s="271" t="s">
        <v>82</v>
      </c>
      <c r="E54" s="271"/>
      <c r="F54" s="38">
        <v>44</v>
      </c>
      <c r="G54" s="39">
        <v>0</v>
      </c>
      <c r="H54" s="39">
        <v>0</v>
      </c>
      <c r="I54" s="36">
        <v>0</v>
      </c>
      <c r="J54" s="42">
        <v>0</v>
      </c>
      <c r="K54" s="42">
        <v>0</v>
      </c>
      <c r="L54" s="36">
        <v>0</v>
      </c>
      <c r="M54" s="37">
        <v>0</v>
      </c>
    </row>
    <row r="55" spans="1:13" ht="12.75" customHeight="1">
      <c r="A55" s="31"/>
      <c r="B55" s="32">
        <v>1</v>
      </c>
      <c r="C55" s="33"/>
      <c r="D55" s="271" t="s">
        <v>83</v>
      </c>
      <c r="E55" s="271"/>
      <c r="F55" s="38">
        <v>45</v>
      </c>
      <c r="G55" s="39"/>
      <c r="H55" s="39">
        <v>0</v>
      </c>
      <c r="I55" s="36">
        <v>0</v>
      </c>
      <c r="J55" s="42">
        <v>0</v>
      </c>
      <c r="K55" s="42"/>
      <c r="L55" s="36">
        <v>0</v>
      </c>
      <c r="M55" s="37">
        <v>0</v>
      </c>
    </row>
    <row r="56" spans="1:13" ht="37.5" customHeight="1">
      <c r="A56" s="31"/>
      <c r="B56" s="32"/>
      <c r="C56" s="33"/>
      <c r="D56" s="34"/>
      <c r="E56" s="40" t="s">
        <v>84</v>
      </c>
      <c r="F56" s="38" t="s">
        <v>85</v>
      </c>
      <c r="G56" s="39"/>
      <c r="H56" s="39"/>
      <c r="I56" s="36">
        <v>0</v>
      </c>
      <c r="J56" s="42"/>
      <c r="K56" s="42"/>
      <c r="L56" s="36">
        <v>0</v>
      </c>
      <c r="M56" s="37">
        <v>0</v>
      </c>
    </row>
    <row r="57" spans="1:13" ht="15" customHeight="1">
      <c r="A57" s="31" t="s">
        <v>86</v>
      </c>
      <c r="B57" s="32"/>
      <c r="C57" s="33"/>
      <c r="D57" s="271" t="s">
        <v>87</v>
      </c>
      <c r="E57" s="271"/>
      <c r="F57" s="38">
        <v>46</v>
      </c>
      <c r="G57" s="39">
        <v>0</v>
      </c>
      <c r="H57" s="39">
        <v>0</v>
      </c>
      <c r="I57" s="36">
        <v>0</v>
      </c>
      <c r="J57" s="42">
        <v>0</v>
      </c>
      <c r="K57" s="42">
        <v>0</v>
      </c>
      <c r="L57" s="36">
        <v>0</v>
      </c>
      <c r="M57" s="37">
        <v>0</v>
      </c>
    </row>
    <row r="58" spans="1:13" ht="15.75" customHeight="1">
      <c r="A58" s="31" t="s">
        <v>88</v>
      </c>
      <c r="B58" s="32"/>
      <c r="C58" s="33"/>
      <c r="D58" s="271" t="s">
        <v>89</v>
      </c>
      <c r="E58" s="271"/>
      <c r="F58" s="38">
        <v>47</v>
      </c>
      <c r="G58" s="39"/>
      <c r="H58" s="39"/>
      <c r="I58" s="36">
        <v>0</v>
      </c>
      <c r="J58" s="42"/>
      <c r="K58" s="42"/>
      <c r="L58" s="36">
        <v>0</v>
      </c>
      <c r="M58" s="37">
        <v>0</v>
      </c>
    </row>
    <row r="59" spans="1:13" ht="24.75" customHeight="1">
      <c r="A59" s="274"/>
      <c r="B59" s="32">
        <v>1</v>
      </c>
      <c r="C59" s="33"/>
      <c r="D59" s="271" t="s">
        <v>90</v>
      </c>
      <c r="E59" s="271"/>
      <c r="F59" s="38">
        <v>48</v>
      </c>
      <c r="G59" s="39">
        <v>120</v>
      </c>
      <c r="H59" s="39">
        <v>110</v>
      </c>
      <c r="I59" s="36">
        <f>H59/G59</f>
        <v>0.9166666666666666</v>
      </c>
      <c r="J59" s="42">
        <v>110</v>
      </c>
      <c r="K59" s="42">
        <v>115</v>
      </c>
      <c r="L59" s="36">
        <f>J59/H59</f>
        <v>1</v>
      </c>
      <c r="M59" s="37">
        <f>K59/J59</f>
        <v>1.0454545454545454</v>
      </c>
    </row>
    <row r="60" spans="1:13" ht="18" customHeight="1">
      <c r="A60" s="274"/>
      <c r="B60" s="32">
        <v>2</v>
      </c>
      <c r="C60" s="33"/>
      <c r="D60" s="271" t="s">
        <v>91</v>
      </c>
      <c r="E60" s="271"/>
      <c r="F60" s="38">
        <v>49</v>
      </c>
      <c r="G60" s="39">
        <v>117</v>
      </c>
      <c r="H60" s="39">
        <v>107</v>
      </c>
      <c r="I60" s="36">
        <f>H60/G60</f>
        <v>0.9145299145299145</v>
      </c>
      <c r="J60" s="42">
        <v>107</v>
      </c>
      <c r="K60" s="42">
        <v>110</v>
      </c>
      <c r="L60" s="36">
        <f>J60/H60</f>
        <v>1</v>
      </c>
      <c r="M60" s="37">
        <f>K60/J60</f>
        <v>1.02803738317757</v>
      </c>
    </row>
    <row r="61" spans="1:13" ht="44.25" customHeight="1">
      <c r="A61" s="274"/>
      <c r="B61" s="32">
        <v>3</v>
      </c>
      <c r="C61" s="33"/>
      <c r="D61" s="271" t="s">
        <v>92</v>
      </c>
      <c r="E61" s="271"/>
      <c r="F61" s="38">
        <v>50</v>
      </c>
      <c r="G61" s="39">
        <f>(G22/G60)/12*1000</f>
        <v>1514.814814814815</v>
      </c>
      <c r="H61" s="39">
        <f>(H22/H60)/12*1000</f>
        <v>1662.6534267912768</v>
      </c>
      <c r="I61" s="36">
        <f>H61/G61</f>
        <v>1.0975951717204027</v>
      </c>
      <c r="J61" s="39">
        <f>(J22/J60)/12*1000</f>
        <v>1834.1121495327102</v>
      </c>
      <c r="K61" s="39">
        <f>(K22/K60)/12*1000</f>
        <v>1962.5000000000002</v>
      </c>
      <c r="L61" s="36">
        <f>J61/H61</f>
        <v>1.1031235493691118</v>
      </c>
      <c r="M61" s="37">
        <f>K61/J61</f>
        <v>1.0700000000000003</v>
      </c>
    </row>
    <row r="62" spans="1:13" ht="47.25" customHeight="1">
      <c r="A62" s="274"/>
      <c r="B62" s="32">
        <v>4</v>
      </c>
      <c r="C62" s="33"/>
      <c r="D62" s="271" t="s">
        <v>93</v>
      </c>
      <c r="E62" s="271"/>
      <c r="F62" s="38">
        <v>51</v>
      </c>
      <c r="G62" s="39">
        <f>(G23/G60)/12*1000</f>
        <v>1314.7735042735042</v>
      </c>
      <c r="H62" s="39">
        <f>(H23/H60)/12*1000</f>
        <v>1434.3629283489097</v>
      </c>
      <c r="I62" s="36">
        <f>H62/G62</f>
        <v>1.0909581944621605</v>
      </c>
      <c r="J62" s="39">
        <f>(J23/J60)/12*1000</f>
        <v>1580.9968847352025</v>
      </c>
      <c r="K62" s="39">
        <f>(K23/K60)/12*1000</f>
        <v>1691.6666666666667</v>
      </c>
      <c r="L62" s="36">
        <f>J62/H62</f>
        <v>1.1022293266844834</v>
      </c>
      <c r="M62" s="37">
        <f>K62/J62</f>
        <v>1.07</v>
      </c>
    </row>
    <row r="63" spans="1:13" ht="38.25" customHeight="1">
      <c r="A63" s="274"/>
      <c r="B63" s="32">
        <v>5</v>
      </c>
      <c r="C63" s="33"/>
      <c r="D63" s="271" t="s">
        <v>94</v>
      </c>
      <c r="E63" s="271"/>
      <c r="F63" s="38">
        <v>52</v>
      </c>
      <c r="G63" s="39">
        <f>G12/G60</f>
        <v>34.91637606837607</v>
      </c>
      <c r="H63" s="39">
        <f>H12/H60</f>
        <v>39.5</v>
      </c>
      <c r="I63" s="36">
        <f>H63/G63</f>
        <v>1.1312743316387677</v>
      </c>
      <c r="J63" s="39">
        <f>J12/J60</f>
        <v>39.5</v>
      </c>
      <c r="K63" s="39">
        <f>K12/K60</f>
        <v>42.26500000000001</v>
      </c>
      <c r="L63" s="36">
        <f>J63/H63</f>
        <v>1</v>
      </c>
      <c r="M63" s="37">
        <f>K63/J63</f>
        <v>1.0700000000000003</v>
      </c>
    </row>
    <row r="64" spans="1:13" ht="37.5" customHeight="1">
      <c r="A64" s="274"/>
      <c r="B64" s="32">
        <v>6</v>
      </c>
      <c r="C64" s="33"/>
      <c r="D64" s="271" t="s">
        <v>95</v>
      </c>
      <c r="E64" s="271"/>
      <c r="F64" s="38">
        <v>53</v>
      </c>
      <c r="G64" s="39">
        <f>(0/119)/1000</f>
        <v>0</v>
      </c>
      <c r="H64" s="39"/>
      <c r="I64" s="36">
        <v>0</v>
      </c>
      <c r="J64" s="39"/>
      <c r="K64" s="39"/>
      <c r="L64" s="36">
        <v>0</v>
      </c>
      <c r="M64" s="37">
        <v>0</v>
      </c>
    </row>
    <row r="65" spans="1:13" ht="23.25" customHeight="1">
      <c r="A65" s="274"/>
      <c r="B65" s="32">
        <v>7</v>
      </c>
      <c r="C65" s="33"/>
      <c r="D65" s="271" t="s">
        <v>96</v>
      </c>
      <c r="E65" s="271"/>
      <c r="F65" s="38">
        <v>54</v>
      </c>
      <c r="G65" s="39">
        <f>(G17/G11)*1000</f>
        <v>879.6818006039757</v>
      </c>
      <c r="H65" s="39">
        <f>(H17/H11)*1000</f>
        <v>881.9245407909978</v>
      </c>
      <c r="I65" s="36">
        <f>H65/G65</f>
        <v>1.002549490265096</v>
      </c>
      <c r="J65" s="39">
        <f>(J17/J11)*1000</f>
        <v>955.9339247693399</v>
      </c>
      <c r="K65" s="39">
        <f>(K17/K11)*1000</f>
        <v>933.4230089789771</v>
      </c>
      <c r="L65" s="36">
        <f>J65/H65</f>
        <v>1.0839180457683637</v>
      </c>
      <c r="M65" s="37">
        <f>K65/J65</f>
        <v>0.9764513893616711</v>
      </c>
    </row>
    <row r="66" spans="1:13" ht="12.75" customHeight="1">
      <c r="A66" s="274"/>
      <c r="B66" s="32">
        <v>8</v>
      </c>
      <c r="C66" s="33"/>
      <c r="D66" s="271" t="s">
        <v>97</v>
      </c>
      <c r="E66" s="271"/>
      <c r="F66" s="38">
        <v>55</v>
      </c>
      <c r="G66" s="39">
        <v>0</v>
      </c>
      <c r="H66" s="39">
        <v>0</v>
      </c>
      <c r="I66" s="36">
        <v>0</v>
      </c>
      <c r="J66" s="42">
        <v>0</v>
      </c>
      <c r="K66" s="42">
        <v>0</v>
      </c>
      <c r="L66" s="36">
        <v>0</v>
      </c>
      <c r="M66" s="37">
        <v>0</v>
      </c>
    </row>
    <row r="67" spans="1:13" ht="12.75" customHeight="1">
      <c r="A67" s="274"/>
      <c r="B67" s="43">
        <v>9</v>
      </c>
      <c r="C67" s="44"/>
      <c r="D67" s="272" t="s">
        <v>98</v>
      </c>
      <c r="E67" s="272"/>
      <c r="F67" s="45">
        <v>55</v>
      </c>
      <c r="G67" s="46">
        <v>0</v>
      </c>
      <c r="H67" s="46">
        <v>0</v>
      </c>
      <c r="I67" s="47">
        <v>0</v>
      </c>
      <c r="J67" s="48">
        <v>0</v>
      </c>
      <c r="K67" s="48">
        <v>0</v>
      </c>
      <c r="L67" s="47">
        <v>0</v>
      </c>
      <c r="M67" s="49">
        <v>0</v>
      </c>
    </row>
    <row r="68" spans="1:13" ht="12.75">
      <c r="A68" s="17"/>
      <c r="B68" s="17"/>
      <c r="C68" s="18"/>
      <c r="D68" s="50"/>
      <c r="E68" s="51"/>
      <c r="F68" s="52"/>
      <c r="G68" s="52"/>
      <c r="H68" s="52"/>
      <c r="I68" s="22"/>
      <c r="J68" s="53"/>
      <c r="K68" s="22"/>
      <c r="L68" s="22"/>
      <c r="M68" s="22"/>
    </row>
    <row r="69" spans="1:13" ht="12.75" customHeight="1">
      <c r="A69" s="54"/>
      <c r="B69" s="54"/>
      <c r="C69" s="55"/>
      <c r="D69" s="54"/>
      <c r="E69" s="273"/>
      <c r="F69" s="273"/>
      <c r="G69" s="273"/>
      <c r="H69" s="273"/>
      <c r="I69" s="273"/>
      <c r="J69" s="53"/>
      <c r="K69" s="22"/>
      <c r="L69" s="22"/>
      <c r="M69" s="22"/>
    </row>
    <row r="70" spans="5:9" ht="12.75">
      <c r="E70" s="242" t="s">
        <v>488</v>
      </c>
      <c r="I70" s="242" t="s">
        <v>491</v>
      </c>
    </row>
    <row r="71" spans="5:12" ht="12.75">
      <c r="E71" s="242" t="s">
        <v>489</v>
      </c>
      <c r="I71" s="270" t="s">
        <v>490</v>
      </c>
      <c r="J71" s="270"/>
      <c r="K71" s="270"/>
      <c r="L71" s="270"/>
    </row>
  </sheetData>
  <sheetProtection selectLockedCells="1" selectUnlockedCells="1"/>
  <mergeCells count="71">
    <mergeCell ref="A1:G1"/>
    <mergeCell ref="A2:H2"/>
    <mergeCell ref="A3:E3"/>
    <mergeCell ref="A5:M5"/>
    <mergeCell ref="L8:M8"/>
    <mergeCell ref="B10:C10"/>
    <mergeCell ref="D10:E10"/>
    <mergeCell ref="D11:E11"/>
    <mergeCell ref="A8:C9"/>
    <mergeCell ref="D8:E9"/>
    <mergeCell ref="F8:F9"/>
    <mergeCell ref="G8:G9"/>
    <mergeCell ref="H8:H9"/>
    <mergeCell ref="I8:I9"/>
    <mergeCell ref="D19:E19"/>
    <mergeCell ref="D20:E20"/>
    <mergeCell ref="J8:J9"/>
    <mergeCell ref="K8:K9"/>
    <mergeCell ref="D31:E31"/>
    <mergeCell ref="D32:E32"/>
    <mergeCell ref="A12:A16"/>
    <mergeCell ref="D12:E12"/>
    <mergeCell ref="D15:E15"/>
    <mergeCell ref="D16:E16"/>
    <mergeCell ref="D17:E17"/>
    <mergeCell ref="A18:A31"/>
    <mergeCell ref="D18:E18"/>
    <mergeCell ref="B19:B29"/>
    <mergeCell ref="D21:E21"/>
    <mergeCell ref="C23:C28"/>
    <mergeCell ref="D29:E29"/>
    <mergeCell ref="D30:E30"/>
    <mergeCell ref="D33:E33"/>
    <mergeCell ref="D34:E34"/>
    <mergeCell ref="A35:A46"/>
    <mergeCell ref="D35:E35"/>
    <mergeCell ref="D36:E36"/>
    <mergeCell ref="D37:E37"/>
    <mergeCell ref="D38:E38"/>
    <mergeCell ref="D39:E39"/>
    <mergeCell ref="D40:E40"/>
    <mergeCell ref="D41:E41"/>
    <mergeCell ref="D52:E52"/>
    <mergeCell ref="D53:E53"/>
    <mergeCell ref="D42:E42"/>
    <mergeCell ref="D43:E43"/>
    <mergeCell ref="D44:E44"/>
    <mergeCell ref="D45:E45"/>
    <mergeCell ref="D46:E46"/>
    <mergeCell ref="D47:E47"/>
    <mergeCell ref="D48:E48"/>
    <mergeCell ref="D49:E49"/>
    <mergeCell ref="D50:E50"/>
    <mergeCell ref="D51:E51"/>
    <mergeCell ref="A59:A67"/>
    <mergeCell ref="D59:E59"/>
    <mergeCell ref="D60:E60"/>
    <mergeCell ref="D61:E61"/>
    <mergeCell ref="D62:E62"/>
    <mergeCell ref="D63:E63"/>
    <mergeCell ref="D54:E54"/>
    <mergeCell ref="D55:E55"/>
    <mergeCell ref="D57:E57"/>
    <mergeCell ref="D58:E58"/>
    <mergeCell ref="I71:L71"/>
    <mergeCell ref="D64:E64"/>
    <mergeCell ref="D65:E65"/>
    <mergeCell ref="D66:E66"/>
    <mergeCell ref="D67:E67"/>
    <mergeCell ref="E69:F69"/>
    <mergeCell ref="G69:I69"/>
  </mergeCells>
  <printOptions/>
  <pageMargins left="0.34652777777777777" right="0.052083333333333336" top="0.49513888888888885" bottom="0.4944444444444444" header="0.25763888888888886" footer="0.2569444444444444"/>
  <pageSetup firstPageNumber="1" useFirstPageNumber="1" horizontalDpi="300" verticalDpi="300" orientation="portrait" paperSize="9" r:id="rId1"/>
  <headerFooter alignWithMargins="0">
    <oddHeader>&amp;C&amp;A</oddHeader>
    <oddFooter>&amp;CPagină &amp;P</oddFooter>
  </headerFooter>
</worksheet>
</file>

<file path=xl/worksheets/sheet2.xml><?xml version="1.0" encoding="utf-8"?>
<worksheet xmlns="http://schemas.openxmlformats.org/spreadsheetml/2006/main" xmlns:r="http://schemas.openxmlformats.org/officeDocument/2006/relationships">
  <dimension ref="A1:K193"/>
  <sheetViews>
    <sheetView zoomScale="90" zoomScaleNormal="90" zoomScalePageLayoutView="0" workbookViewId="0" topLeftCell="A1">
      <selection activeCell="H1" sqref="H1:J1"/>
    </sheetView>
  </sheetViews>
  <sheetFormatPr defaultColWidth="11.57421875" defaultRowHeight="12.75"/>
  <cols>
    <col min="1" max="1" width="2.8515625" style="56" customWidth="1"/>
    <col min="2" max="2" width="2.140625" style="56" customWidth="1"/>
    <col min="3" max="3" width="3.7109375" style="56" customWidth="1"/>
    <col min="4" max="4" width="5.8515625" style="56" customWidth="1"/>
    <col min="5" max="5" width="32.7109375" style="57" customWidth="1"/>
    <col min="6" max="6" width="5.00390625" style="58" customWidth="1"/>
    <col min="7" max="7" width="8.00390625" style="59" customWidth="1"/>
    <col min="8" max="8" width="9.00390625" style="60" customWidth="1"/>
    <col min="9" max="10" width="9.57421875" style="60" customWidth="1"/>
    <col min="11" max="11" width="11.421875" style="59" customWidth="1"/>
  </cols>
  <sheetData>
    <row r="1" spans="1:11" s="8" customFormat="1" ht="12.75">
      <c r="A1" s="282" t="s">
        <v>0</v>
      </c>
      <c r="B1" s="282"/>
      <c r="C1" s="282"/>
      <c r="D1" s="282"/>
      <c r="E1" s="282"/>
      <c r="F1" s="282"/>
      <c r="G1" s="282"/>
      <c r="H1" s="269" t="s">
        <v>511</v>
      </c>
      <c r="I1" s="269"/>
      <c r="J1" s="269"/>
      <c r="K1" s="244"/>
    </row>
    <row r="2" spans="1:11" s="8" customFormat="1" ht="12.75">
      <c r="A2" s="282" t="s">
        <v>1</v>
      </c>
      <c r="B2" s="282"/>
      <c r="C2" s="282"/>
      <c r="D2" s="282"/>
      <c r="E2" s="282"/>
      <c r="F2" s="282"/>
      <c r="G2" s="282"/>
      <c r="H2" s="282"/>
      <c r="I2" s="282"/>
      <c r="J2" s="61"/>
      <c r="K2" s="62"/>
    </row>
    <row r="3" spans="1:11" s="8" customFormat="1" ht="12.75">
      <c r="A3" s="282" t="s">
        <v>2</v>
      </c>
      <c r="B3" s="282"/>
      <c r="C3" s="282"/>
      <c r="D3" s="282"/>
      <c r="E3" s="282"/>
      <c r="F3" s="63"/>
      <c r="G3" s="63"/>
      <c r="H3" s="10"/>
      <c r="I3" s="61"/>
      <c r="J3" s="61"/>
      <c r="K3" s="62"/>
    </row>
    <row r="4" spans="1:11" s="8" customFormat="1" ht="12.75">
      <c r="A4" s="3"/>
      <c r="B4" s="3"/>
      <c r="C4" s="3"/>
      <c r="D4" s="3"/>
      <c r="E4" s="3"/>
      <c r="F4" s="63"/>
      <c r="G4" s="63"/>
      <c r="H4" s="10"/>
      <c r="I4" s="61"/>
      <c r="J4" s="61"/>
      <c r="K4" s="62"/>
    </row>
    <row r="5" spans="1:11" s="8" customFormat="1" ht="12.75">
      <c r="A5" s="3"/>
      <c r="B5" s="3"/>
      <c r="C5" s="3"/>
      <c r="D5" s="3"/>
      <c r="E5" s="3"/>
      <c r="F5" s="63"/>
      <c r="G5" s="63"/>
      <c r="H5" s="10"/>
      <c r="I5" s="61"/>
      <c r="J5" s="61"/>
      <c r="K5" s="62"/>
    </row>
    <row r="6" spans="1:11" s="8" customFormat="1" ht="14.25" customHeight="1">
      <c r="A6" s="64"/>
      <c r="B6" s="64"/>
      <c r="C6" s="64"/>
      <c r="D6" s="64"/>
      <c r="E6" s="64"/>
      <c r="F6" s="65"/>
      <c r="G6" s="66"/>
      <c r="H6" s="61"/>
      <c r="I6" s="61"/>
      <c r="J6" s="61"/>
      <c r="K6" s="62"/>
    </row>
    <row r="7" spans="1:11" s="8" customFormat="1" ht="29.25" customHeight="1">
      <c r="A7" s="247" t="s">
        <v>99</v>
      </c>
      <c r="B7" s="247"/>
      <c r="C7" s="247"/>
      <c r="D7" s="247"/>
      <c r="E7" s="247"/>
      <c r="F7" s="247"/>
      <c r="G7" s="247"/>
      <c r="H7" s="247"/>
      <c r="I7" s="247"/>
      <c r="J7" s="247"/>
      <c r="K7" s="247"/>
    </row>
    <row r="8" spans="1:11" s="8" customFormat="1" ht="29.25" customHeight="1">
      <c r="A8" s="67"/>
      <c r="B8" s="67"/>
      <c r="C8" s="67"/>
      <c r="D8" s="67"/>
      <c r="E8" s="67"/>
      <c r="F8" s="67"/>
      <c r="G8" s="67"/>
      <c r="H8" s="67"/>
      <c r="I8" s="67"/>
      <c r="J8" s="67"/>
      <c r="K8" s="67"/>
    </row>
    <row r="9" spans="6:11" ht="12.75">
      <c r="F9" s="68"/>
      <c r="G9" s="69"/>
      <c r="H9" s="70"/>
      <c r="I9" s="70"/>
      <c r="J9" s="70"/>
      <c r="K9" s="69"/>
    </row>
    <row r="10" spans="1:11" ht="33.75" customHeight="1">
      <c r="A10" s="248"/>
      <c r="B10" s="248"/>
      <c r="C10" s="248"/>
      <c r="D10" s="248" t="s">
        <v>5</v>
      </c>
      <c r="E10" s="248"/>
      <c r="F10" s="248" t="s">
        <v>6</v>
      </c>
      <c r="G10" s="248" t="s">
        <v>100</v>
      </c>
      <c r="H10" s="248"/>
      <c r="I10" s="248"/>
      <c r="J10" s="72" t="s">
        <v>101</v>
      </c>
      <c r="K10" s="71" t="s">
        <v>12</v>
      </c>
    </row>
    <row r="11" spans="1:11" ht="12.75" customHeight="1">
      <c r="A11" s="248"/>
      <c r="B11" s="248"/>
      <c r="C11" s="248"/>
      <c r="D11" s="248"/>
      <c r="E11" s="248"/>
      <c r="F11" s="248"/>
      <c r="G11" s="285" t="s">
        <v>102</v>
      </c>
      <c r="H11" s="285"/>
      <c r="I11" s="278" t="s">
        <v>103</v>
      </c>
      <c r="J11" s="278" t="s">
        <v>104</v>
      </c>
      <c r="K11" s="73"/>
    </row>
    <row r="12" spans="1:11" ht="48" customHeight="1">
      <c r="A12" s="248"/>
      <c r="B12" s="248"/>
      <c r="C12" s="248"/>
      <c r="D12" s="248"/>
      <c r="E12" s="248"/>
      <c r="F12" s="248"/>
      <c r="G12" s="74" t="s">
        <v>105</v>
      </c>
      <c r="H12" s="75" t="s">
        <v>106</v>
      </c>
      <c r="I12" s="278"/>
      <c r="J12" s="278"/>
      <c r="K12" s="76" t="s">
        <v>107</v>
      </c>
    </row>
    <row r="13" spans="1:11" ht="12.75" customHeight="1">
      <c r="A13" s="76">
        <v>0</v>
      </c>
      <c r="B13" s="252">
        <v>1</v>
      </c>
      <c r="C13" s="252"/>
      <c r="D13" s="246">
        <v>2</v>
      </c>
      <c r="E13" s="246"/>
      <c r="F13" s="77">
        <v>3</v>
      </c>
      <c r="G13" s="78">
        <v>4</v>
      </c>
      <c r="H13" s="78"/>
      <c r="I13" s="78">
        <v>5</v>
      </c>
      <c r="J13" s="78">
        <v>6</v>
      </c>
      <c r="K13" s="77">
        <v>7</v>
      </c>
    </row>
    <row r="14" spans="1:11" ht="17.25" customHeight="1">
      <c r="A14" s="76" t="s">
        <v>16</v>
      </c>
      <c r="B14" s="76"/>
      <c r="C14" s="76"/>
      <c r="D14" s="253" t="s">
        <v>108</v>
      </c>
      <c r="E14" s="253"/>
      <c r="F14" s="80">
        <v>1</v>
      </c>
      <c r="G14" s="81"/>
      <c r="H14" s="81">
        <f>H15+H35+H41</f>
        <v>3888.29</v>
      </c>
      <c r="I14" s="81">
        <f>I15+I35+I41</f>
        <v>4090.894</v>
      </c>
      <c r="J14" s="81">
        <f>J15+J35+J41</f>
        <v>4230.1</v>
      </c>
      <c r="K14" s="82">
        <f>J14/I14*100</f>
        <v>103.40282588597995</v>
      </c>
    </row>
    <row r="15" spans="1:11" ht="28.5" customHeight="1">
      <c r="A15" s="252"/>
      <c r="B15" s="71">
        <v>1</v>
      </c>
      <c r="C15" s="76"/>
      <c r="D15" s="253" t="s">
        <v>109</v>
      </c>
      <c r="E15" s="253"/>
      <c r="F15" s="80">
        <v>2</v>
      </c>
      <c r="G15" s="81"/>
      <c r="H15" s="81">
        <f>H16+H21+H22+H25+H26+H27</f>
        <v>3881.29</v>
      </c>
      <c r="I15" s="81">
        <f>I16+I21+I22+I25+I26+I27</f>
        <v>4085.216</v>
      </c>
      <c r="J15" s="81">
        <f>J16+J21+J22+J25+J26+J27</f>
        <v>4226.5</v>
      </c>
      <c r="K15" s="82">
        <f>J15/I15*100</f>
        <v>103.45842178234885</v>
      </c>
    </row>
    <row r="16" spans="1:11" ht="23.25" customHeight="1">
      <c r="A16" s="252"/>
      <c r="B16" s="252"/>
      <c r="C16" s="76" t="s">
        <v>19</v>
      </c>
      <c r="D16" s="253" t="s">
        <v>110</v>
      </c>
      <c r="E16" s="253"/>
      <c r="F16" s="77">
        <v>3</v>
      </c>
      <c r="G16" s="83"/>
      <c r="H16" s="83">
        <v>3871.29</v>
      </c>
      <c r="I16" s="83">
        <f>I17+I18+I19+I20</f>
        <v>4030.0769999999998</v>
      </c>
      <c r="J16" s="83">
        <f>J17+J18+J19+J20</f>
        <v>4210</v>
      </c>
      <c r="K16" s="82">
        <f>J16/I16*100</f>
        <v>104.4645052687579</v>
      </c>
    </row>
    <row r="17" spans="1:11" ht="12.75">
      <c r="A17" s="252"/>
      <c r="B17" s="252"/>
      <c r="C17" s="76"/>
      <c r="D17" s="79" t="s">
        <v>111</v>
      </c>
      <c r="E17" s="79" t="s">
        <v>112</v>
      </c>
      <c r="F17" s="77">
        <v>4</v>
      </c>
      <c r="G17" s="83"/>
      <c r="H17" s="83">
        <v>0</v>
      </c>
      <c r="I17" s="83">
        <v>0</v>
      </c>
      <c r="J17" s="83">
        <v>0</v>
      </c>
      <c r="K17" s="82">
        <v>0</v>
      </c>
    </row>
    <row r="18" spans="1:11" ht="12.75">
      <c r="A18" s="252"/>
      <c r="B18" s="252"/>
      <c r="C18" s="76"/>
      <c r="D18" s="79" t="s">
        <v>113</v>
      </c>
      <c r="E18" s="79" t="s">
        <v>114</v>
      </c>
      <c r="F18" s="77">
        <v>5</v>
      </c>
      <c r="G18" s="83"/>
      <c r="H18" s="83">
        <v>3871.29</v>
      </c>
      <c r="I18" s="83">
        <f>4025.461</f>
        <v>4025.461</v>
      </c>
      <c r="J18" s="83">
        <v>4210</v>
      </c>
      <c r="K18" s="82">
        <f>J18/I18*100</f>
        <v>104.58429481741346</v>
      </c>
    </row>
    <row r="19" spans="1:11" ht="15" customHeight="1">
      <c r="A19" s="252"/>
      <c r="B19" s="252"/>
      <c r="C19" s="76"/>
      <c r="D19" s="79" t="s">
        <v>115</v>
      </c>
      <c r="E19" s="79" t="s">
        <v>116</v>
      </c>
      <c r="F19" s="77">
        <v>6</v>
      </c>
      <c r="G19" s="83"/>
      <c r="H19" s="83">
        <v>0</v>
      </c>
      <c r="I19" s="83">
        <v>0</v>
      </c>
      <c r="J19" s="83">
        <v>0</v>
      </c>
      <c r="K19" s="82">
        <v>0</v>
      </c>
    </row>
    <row r="20" spans="1:11" ht="12.75">
      <c r="A20" s="252"/>
      <c r="B20" s="252"/>
      <c r="C20" s="76"/>
      <c r="D20" s="79" t="s">
        <v>117</v>
      </c>
      <c r="E20" s="79" t="s">
        <v>118</v>
      </c>
      <c r="F20" s="77">
        <v>7</v>
      </c>
      <c r="G20" s="83"/>
      <c r="H20" s="83">
        <v>0</v>
      </c>
      <c r="I20" s="83">
        <v>4.616</v>
      </c>
      <c r="J20" s="83">
        <v>0</v>
      </c>
      <c r="K20" s="82">
        <f>J20/I20*100</f>
        <v>0</v>
      </c>
    </row>
    <row r="21" spans="1:11" ht="12.75" customHeight="1">
      <c r="A21" s="252"/>
      <c r="B21" s="252"/>
      <c r="C21" s="76" t="s">
        <v>21</v>
      </c>
      <c r="D21" s="253" t="s">
        <v>119</v>
      </c>
      <c r="E21" s="253"/>
      <c r="F21" s="77">
        <v>8</v>
      </c>
      <c r="G21" s="83"/>
      <c r="H21" s="83">
        <v>0</v>
      </c>
      <c r="I21" s="83">
        <v>0</v>
      </c>
      <c r="J21" s="83">
        <v>0</v>
      </c>
      <c r="K21" s="82">
        <v>0</v>
      </c>
    </row>
    <row r="22" spans="1:11" ht="33.75" customHeight="1">
      <c r="A22" s="252"/>
      <c r="B22" s="252"/>
      <c r="C22" s="76" t="s">
        <v>67</v>
      </c>
      <c r="D22" s="253" t="s">
        <v>120</v>
      </c>
      <c r="E22" s="253"/>
      <c r="F22" s="77">
        <v>9</v>
      </c>
      <c r="G22" s="83"/>
      <c r="H22" s="83">
        <v>0</v>
      </c>
      <c r="I22" s="83">
        <v>14.25</v>
      </c>
      <c r="J22" s="83">
        <f>J23+J24</f>
        <v>0</v>
      </c>
      <c r="K22" s="82">
        <f>J22/I22*100</f>
        <v>0</v>
      </c>
    </row>
    <row r="23" spans="1:11" ht="22.5">
      <c r="A23" s="252"/>
      <c r="B23" s="252"/>
      <c r="C23" s="252"/>
      <c r="D23" s="84" t="s">
        <v>121</v>
      </c>
      <c r="E23" s="85" t="s">
        <v>122</v>
      </c>
      <c r="F23" s="77">
        <v>10</v>
      </c>
      <c r="G23" s="86"/>
      <c r="H23" s="42">
        <v>0</v>
      </c>
      <c r="I23" s="42">
        <v>0</v>
      </c>
      <c r="J23" s="83">
        <v>0</v>
      </c>
      <c r="K23" s="82">
        <v>0</v>
      </c>
    </row>
    <row r="24" spans="1:11" ht="22.5">
      <c r="A24" s="252"/>
      <c r="B24" s="252"/>
      <c r="C24" s="252"/>
      <c r="D24" s="84" t="s">
        <v>123</v>
      </c>
      <c r="E24" s="85" t="s">
        <v>124</v>
      </c>
      <c r="F24" s="77">
        <v>11</v>
      </c>
      <c r="G24" s="86"/>
      <c r="H24" s="42">
        <v>0</v>
      </c>
      <c r="I24" s="42">
        <v>0</v>
      </c>
      <c r="J24" s="83">
        <v>0</v>
      </c>
      <c r="K24" s="82">
        <v>0</v>
      </c>
    </row>
    <row r="25" spans="1:11" ht="12.75" customHeight="1">
      <c r="A25" s="252"/>
      <c r="B25" s="252"/>
      <c r="C25" s="76" t="s">
        <v>77</v>
      </c>
      <c r="D25" s="253" t="s">
        <v>125</v>
      </c>
      <c r="E25" s="253"/>
      <c r="F25" s="77">
        <v>12</v>
      </c>
      <c r="G25" s="86"/>
      <c r="H25" s="42">
        <v>0</v>
      </c>
      <c r="I25" s="42">
        <v>0</v>
      </c>
      <c r="J25" s="83">
        <v>0</v>
      </c>
      <c r="K25" s="82">
        <v>0</v>
      </c>
    </row>
    <row r="26" spans="1:11" ht="23.25" customHeight="1">
      <c r="A26" s="252"/>
      <c r="B26" s="252"/>
      <c r="C26" s="76" t="s">
        <v>79</v>
      </c>
      <c r="D26" s="253" t="s">
        <v>126</v>
      </c>
      <c r="E26" s="253"/>
      <c r="F26" s="77">
        <v>13</v>
      </c>
      <c r="G26" s="86"/>
      <c r="H26" s="42">
        <v>0</v>
      </c>
      <c r="I26" s="42">
        <v>0</v>
      </c>
      <c r="J26" s="83">
        <v>0</v>
      </c>
      <c r="K26" s="82">
        <v>0</v>
      </c>
    </row>
    <row r="27" spans="1:11" ht="23.25" customHeight="1">
      <c r="A27" s="252"/>
      <c r="B27" s="76"/>
      <c r="C27" s="76" t="s">
        <v>127</v>
      </c>
      <c r="D27" s="253" t="s">
        <v>128</v>
      </c>
      <c r="E27" s="253"/>
      <c r="F27" s="77">
        <v>14</v>
      </c>
      <c r="G27" s="83"/>
      <c r="H27" s="83">
        <f>H28+H29+H32+H33+H34</f>
        <v>10</v>
      </c>
      <c r="I27" s="83">
        <f>I28+I29+I32+I33+I34</f>
        <v>40.889</v>
      </c>
      <c r="J27" s="83">
        <f>J28+J29+J32+J33+J34</f>
        <v>16.5</v>
      </c>
      <c r="K27" s="82">
        <f>J27/I27*100</f>
        <v>40.353151214263</v>
      </c>
    </row>
    <row r="28" spans="1:11" ht="12.75">
      <c r="A28" s="252"/>
      <c r="B28" s="76"/>
      <c r="C28" s="76"/>
      <c r="D28" s="79" t="s">
        <v>129</v>
      </c>
      <c r="E28" s="79" t="s">
        <v>130</v>
      </c>
      <c r="F28" s="77">
        <v>15</v>
      </c>
      <c r="G28" s="83"/>
      <c r="H28" s="83">
        <v>10</v>
      </c>
      <c r="I28" s="83">
        <f>38.093+0</f>
        <v>38.093</v>
      </c>
      <c r="J28" s="83">
        <v>15</v>
      </c>
      <c r="K28" s="82">
        <f>J28/I28*100</f>
        <v>39.37731341716326</v>
      </c>
    </row>
    <row r="29" spans="1:11" ht="22.5">
      <c r="A29" s="252"/>
      <c r="B29" s="76"/>
      <c r="C29" s="76"/>
      <c r="D29" s="79" t="s">
        <v>131</v>
      </c>
      <c r="E29" s="79" t="s">
        <v>132</v>
      </c>
      <c r="F29" s="77">
        <v>16</v>
      </c>
      <c r="G29" s="83"/>
      <c r="H29" s="83">
        <f>H30+H31</f>
        <v>0</v>
      </c>
      <c r="I29" s="83">
        <f>I30+I31</f>
        <v>0</v>
      </c>
      <c r="J29" s="83">
        <f>J30+J31</f>
        <v>0</v>
      </c>
      <c r="K29" s="82">
        <v>0</v>
      </c>
    </row>
    <row r="30" spans="1:11" ht="12.75">
      <c r="A30" s="252"/>
      <c r="B30" s="76"/>
      <c r="C30" s="76"/>
      <c r="D30" s="79"/>
      <c r="E30" s="79" t="s">
        <v>133</v>
      </c>
      <c r="F30" s="77">
        <v>17</v>
      </c>
      <c r="G30" s="83"/>
      <c r="H30" s="83">
        <v>0</v>
      </c>
      <c r="I30" s="83">
        <v>0</v>
      </c>
      <c r="J30" s="83">
        <v>0</v>
      </c>
      <c r="K30" s="82">
        <v>0</v>
      </c>
    </row>
    <row r="31" spans="1:11" ht="12.75">
      <c r="A31" s="252"/>
      <c r="B31" s="76"/>
      <c r="C31" s="76"/>
      <c r="D31" s="79"/>
      <c r="E31" s="79" t="s">
        <v>134</v>
      </c>
      <c r="F31" s="77">
        <v>18</v>
      </c>
      <c r="G31" s="83"/>
      <c r="H31" s="83">
        <v>0</v>
      </c>
      <c r="I31" s="83">
        <v>0</v>
      </c>
      <c r="J31" s="83">
        <v>0</v>
      </c>
      <c r="K31" s="82">
        <v>0</v>
      </c>
    </row>
    <row r="32" spans="1:11" ht="12.75">
      <c r="A32" s="252"/>
      <c r="B32" s="76"/>
      <c r="C32" s="76"/>
      <c r="D32" s="79" t="s">
        <v>135</v>
      </c>
      <c r="E32" s="79" t="s">
        <v>136</v>
      </c>
      <c r="F32" s="77">
        <v>19</v>
      </c>
      <c r="G32" s="83"/>
      <c r="H32" s="83">
        <v>0</v>
      </c>
      <c r="I32" s="83">
        <v>0</v>
      </c>
      <c r="J32" s="83">
        <v>0</v>
      </c>
      <c r="K32" s="82">
        <v>0</v>
      </c>
    </row>
    <row r="33" spans="1:11" ht="12.75">
      <c r="A33" s="252"/>
      <c r="B33" s="76"/>
      <c r="C33" s="76"/>
      <c r="D33" s="79" t="s">
        <v>137</v>
      </c>
      <c r="E33" s="79" t="s">
        <v>138</v>
      </c>
      <c r="F33" s="77">
        <v>20</v>
      </c>
      <c r="G33" s="83"/>
      <c r="H33" s="83">
        <v>0</v>
      </c>
      <c r="I33" s="83">
        <v>0</v>
      </c>
      <c r="J33" s="83">
        <v>0</v>
      </c>
      <c r="K33" s="82">
        <v>0</v>
      </c>
    </row>
    <row r="34" spans="1:11" ht="12.75">
      <c r="A34" s="252"/>
      <c r="B34" s="76"/>
      <c r="C34" s="76"/>
      <c r="D34" s="79" t="s">
        <v>139</v>
      </c>
      <c r="E34" s="79" t="s">
        <v>118</v>
      </c>
      <c r="F34" s="77">
        <v>21</v>
      </c>
      <c r="G34" s="83"/>
      <c r="H34" s="83">
        <v>0</v>
      </c>
      <c r="I34" s="83">
        <v>2.7960000000000003</v>
      </c>
      <c r="J34" s="83">
        <v>1.5</v>
      </c>
      <c r="K34" s="82">
        <f>J34/I34*100</f>
        <v>53.648068669527895</v>
      </c>
    </row>
    <row r="35" spans="1:11" ht="27" customHeight="1">
      <c r="A35" s="252"/>
      <c r="B35" s="76">
        <v>2</v>
      </c>
      <c r="C35" s="76"/>
      <c r="D35" s="253" t="s">
        <v>140</v>
      </c>
      <c r="E35" s="253"/>
      <c r="F35" s="77">
        <v>22</v>
      </c>
      <c r="G35" s="81"/>
      <c r="H35" s="81">
        <v>7</v>
      </c>
      <c r="I35" s="81">
        <f>I36+I37+I38+I39+I40</f>
        <v>5.678</v>
      </c>
      <c r="J35" s="81">
        <f>J36+J37+J38+J39+J40</f>
        <v>3.6</v>
      </c>
      <c r="K35" s="82">
        <f>J35/I35*100</f>
        <v>63.40260655160268</v>
      </c>
    </row>
    <row r="36" spans="1:11" ht="12.75" customHeight="1">
      <c r="A36" s="252"/>
      <c r="B36" s="252"/>
      <c r="C36" s="76" t="s">
        <v>19</v>
      </c>
      <c r="D36" s="253" t="s">
        <v>141</v>
      </c>
      <c r="E36" s="253"/>
      <c r="F36" s="77">
        <v>23</v>
      </c>
      <c r="G36" s="83"/>
      <c r="H36" s="83">
        <v>0</v>
      </c>
      <c r="I36" s="83">
        <v>0</v>
      </c>
      <c r="J36" s="83">
        <v>0</v>
      </c>
      <c r="K36" s="82">
        <v>0</v>
      </c>
    </row>
    <row r="37" spans="1:11" ht="12.75" customHeight="1">
      <c r="A37" s="252"/>
      <c r="B37" s="252"/>
      <c r="C37" s="76" t="s">
        <v>21</v>
      </c>
      <c r="D37" s="256" t="s">
        <v>142</v>
      </c>
      <c r="E37" s="256"/>
      <c r="F37" s="77">
        <v>24</v>
      </c>
      <c r="G37" s="83"/>
      <c r="H37" s="83">
        <v>0</v>
      </c>
      <c r="I37" s="83">
        <v>0</v>
      </c>
      <c r="J37" s="83">
        <v>0</v>
      </c>
      <c r="K37" s="82">
        <v>0</v>
      </c>
    </row>
    <row r="38" spans="1:11" ht="12.75" customHeight="1">
      <c r="A38" s="252"/>
      <c r="B38" s="252"/>
      <c r="C38" s="76" t="s">
        <v>67</v>
      </c>
      <c r="D38" s="256" t="s">
        <v>143</v>
      </c>
      <c r="E38" s="256"/>
      <c r="F38" s="77">
        <v>25</v>
      </c>
      <c r="G38" s="83"/>
      <c r="H38" s="83">
        <v>0</v>
      </c>
      <c r="I38" s="83">
        <v>0</v>
      </c>
      <c r="J38" s="83">
        <v>0</v>
      </c>
      <c r="K38" s="82">
        <v>0</v>
      </c>
    </row>
    <row r="39" spans="1:11" ht="12.75" customHeight="1">
      <c r="A39" s="252"/>
      <c r="B39" s="252"/>
      <c r="C39" s="76" t="s">
        <v>77</v>
      </c>
      <c r="D39" s="253" t="s">
        <v>144</v>
      </c>
      <c r="E39" s="253"/>
      <c r="F39" s="77">
        <v>26</v>
      </c>
      <c r="G39" s="83"/>
      <c r="H39" s="83">
        <v>0</v>
      </c>
      <c r="I39" s="83">
        <v>4.366</v>
      </c>
      <c r="J39" s="83">
        <v>3</v>
      </c>
      <c r="K39" s="82">
        <f>J39/I39*100</f>
        <v>68.71278057718736</v>
      </c>
    </row>
    <row r="40" spans="1:11" ht="12.75" customHeight="1">
      <c r="A40" s="252"/>
      <c r="B40" s="252"/>
      <c r="C40" s="76" t="s">
        <v>79</v>
      </c>
      <c r="D40" s="253" t="s">
        <v>145</v>
      </c>
      <c r="E40" s="253"/>
      <c r="F40" s="77">
        <v>27</v>
      </c>
      <c r="G40" s="83"/>
      <c r="H40" s="83">
        <v>7</v>
      </c>
      <c r="I40" s="83">
        <v>1.312</v>
      </c>
      <c r="J40" s="83">
        <v>0.6000000000000001</v>
      </c>
      <c r="K40" s="82">
        <f>J40/I40*100</f>
        <v>45.73170731707318</v>
      </c>
    </row>
    <row r="41" spans="1:11" ht="12.75" customHeight="1">
      <c r="A41" s="252"/>
      <c r="B41" s="76">
        <v>3</v>
      </c>
      <c r="C41" s="76"/>
      <c r="D41" s="253" t="s">
        <v>24</v>
      </c>
      <c r="E41" s="253"/>
      <c r="F41" s="77">
        <v>28</v>
      </c>
      <c r="G41" s="81"/>
      <c r="H41" s="81">
        <v>0</v>
      </c>
      <c r="I41" s="81">
        <v>0</v>
      </c>
      <c r="J41" s="81">
        <v>0</v>
      </c>
      <c r="K41" s="82">
        <v>0</v>
      </c>
    </row>
    <row r="42" spans="1:11" ht="24" customHeight="1">
      <c r="A42" s="76" t="s">
        <v>25</v>
      </c>
      <c r="B42" s="253" t="s">
        <v>146</v>
      </c>
      <c r="C42" s="253"/>
      <c r="D42" s="253"/>
      <c r="E42" s="253"/>
      <c r="F42" s="77">
        <v>29</v>
      </c>
      <c r="G42" s="81"/>
      <c r="H42" s="81">
        <f>H43+H150+H158</f>
        <v>3683.647</v>
      </c>
      <c r="I42" s="81">
        <f>I43+I150+I158</f>
        <v>3598.6847000000002</v>
      </c>
      <c r="J42" s="81">
        <f>J43+J150+J158</f>
        <v>3730.6287794</v>
      </c>
      <c r="K42" s="82">
        <f aca="true" t="shared" si="0" ref="K42:K51">J42/I42*100</f>
        <v>103.66645289597056</v>
      </c>
    </row>
    <row r="43" spans="1:11" ht="28.5" customHeight="1">
      <c r="A43" s="252"/>
      <c r="B43" s="76">
        <v>1</v>
      </c>
      <c r="C43" s="253" t="s">
        <v>147</v>
      </c>
      <c r="D43" s="253"/>
      <c r="E43" s="253"/>
      <c r="F43" s="77">
        <v>30</v>
      </c>
      <c r="G43" s="81"/>
      <c r="H43" s="81">
        <f>H44+H92+H99+H133</f>
        <v>3683.647</v>
      </c>
      <c r="I43" s="81">
        <f>I44+I92+I99+I133</f>
        <v>3598.6847000000002</v>
      </c>
      <c r="J43" s="81">
        <f>J44+J92+J99+J133</f>
        <v>3730.6287794</v>
      </c>
      <c r="K43" s="82">
        <f t="shared" si="0"/>
        <v>103.66645289597056</v>
      </c>
    </row>
    <row r="44" spans="1:11" ht="27.75" customHeight="1">
      <c r="A44" s="252"/>
      <c r="B44" s="252"/>
      <c r="C44" s="253" t="s">
        <v>148</v>
      </c>
      <c r="D44" s="253"/>
      <c r="E44" s="253"/>
      <c r="F44" s="77">
        <v>31</v>
      </c>
      <c r="G44" s="83"/>
      <c r="H44" s="83">
        <v>598.991</v>
      </c>
      <c r="I44" s="83">
        <f>I45+I53+I59</f>
        <v>571.8677</v>
      </c>
      <c r="J44" s="83">
        <f>J45+J53+J59</f>
        <v>740.1695934</v>
      </c>
      <c r="K44" s="82">
        <f t="shared" si="0"/>
        <v>129.4302149605582</v>
      </c>
    </row>
    <row r="45" spans="1:11" ht="23.25" customHeight="1">
      <c r="A45" s="252"/>
      <c r="B45" s="252"/>
      <c r="C45" s="76" t="s">
        <v>149</v>
      </c>
      <c r="D45" s="253" t="s">
        <v>150</v>
      </c>
      <c r="E45" s="253"/>
      <c r="F45" s="77">
        <v>32</v>
      </c>
      <c r="G45" s="83"/>
      <c r="H45" s="83">
        <f>H46+H47+H50+H51+H52</f>
        <v>324.034</v>
      </c>
      <c r="I45" s="83">
        <f>I46+I47+I50+I51+I52</f>
        <v>287.273</v>
      </c>
      <c r="J45" s="83">
        <f>J46+J47+J50+J51+J52</f>
        <v>416.619</v>
      </c>
      <c r="K45" s="82">
        <f t="shared" si="0"/>
        <v>145.02546358342065</v>
      </c>
    </row>
    <row r="46" spans="1:11" ht="12.75" customHeight="1">
      <c r="A46" s="252"/>
      <c r="B46" s="252"/>
      <c r="C46" s="76" t="s">
        <v>19</v>
      </c>
      <c r="D46" s="253" t="s">
        <v>151</v>
      </c>
      <c r="E46" s="253"/>
      <c r="F46" s="77">
        <v>33</v>
      </c>
      <c r="G46" s="83"/>
      <c r="H46" s="83">
        <v>100.844</v>
      </c>
      <c r="I46" s="83">
        <f>51.471+21.288+6.24</f>
        <v>78.999</v>
      </c>
      <c r="J46" s="83">
        <v>160.743</v>
      </c>
      <c r="K46" s="82">
        <f t="shared" si="0"/>
        <v>203.47472752819655</v>
      </c>
    </row>
    <row r="47" spans="1:11" ht="12.75" customHeight="1">
      <c r="A47" s="252"/>
      <c r="B47" s="252"/>
      <c r="C47" s="76" t="s">
        <v>21</v>
      </c>
      <c r="D47" s="253" t="s">
        <v>152</v>
      </c>
      <c r="E47" s="253"/>
      <c r="F47" s="77">
        <v>34</v>
      </c>
      <c r="G47" s="83"/>
      <c r="H47" s="83">
        <v>141.029</v>
      </c>
      <c r="I47" s="83">
        <f>I48+I49+0.507</f>
        <v>145.767</v>
      </c>
      <c r="J47" s="83">
        <f>J48+J49+30</f>
        <v>180.25</v>
      </c>
      <c r="K47" s="82">
        <f t="shared" si="0"/>
        <v>123.65624592671867</v>
      </c>
    </row>
    <row r="48" spans="1:11" ht="12.75">
      <c r="A48" s="252"/>
      <c r="B48" s="252"/>
      <c r="C48" s="76"/>
      <c r="D48" s="79" t="s">
        <v>153</v>
      </c>
      <c r="E48" s="79" t="s">
        <v>154</v>
      </c>
      <c r="F48" s="77">
        <v>35</v>
      </c>
      <c r="G48" s="83"/>
      <c r="H48" s="83">
        <v>5.885</v>
      </c>
      <c r="I48" s="83">
        <v>9.351</v>
      </c>
      <c r="J48" s="83">
        <v>9.35</v>
      </c>
      <c r="K48" s="82">
        <f t="shared" si="0"/>
        <v>99.98930595658217</v>
      </c>
    </row>
    <row r="49" spans="1:11" ht="12.75">
      <c r="A49" s="252"/>
      <c r="B49" s="252"/>
      <c r="C49" s="76"/>
      <c r="D49" s="79" t="s">
        <v>155</v>
      </c>
      <c r="E49" s="79" t="s">
        <v>156</v>
      </c>
      <c r="F49" s="77">
        <v>36</v>
      </c>
      <c r="G49" s="83"/>
      <c r="H49" s="83">
        <v>135.144</v>
      </c>
      <c r="I49" s="83">
        <v>135.909</v>
      </c>
      <c r="J49" s="83">
        <v>140.9</v>
      </c>
      <c r="K49" s="82">
        <f t="shared" si="0"/>
        <v>103.67231014870244</v>
      </c>
    </row>
    <row r="50" spans="1:11" ht="23.25" customHeight="1">
      <c r="A50" s="252"/>
      <c r="B50" s="252"/>
      <c r="C50" s="76" t="s">
        <v>67</v>
      </c>
      <c r="D50" s="253" t="s">
        <v>157</v>
      </c>
      <c r="E50" s="253"/>
      <c r="F50" s="77">
        <v>37</v>
      </c>
      <c r="G50" s="83"/>
      <c r="H50" s="83">
        <v>62</v>
      </c>
      <c r="I50" s="83">
        <v>43.671</v>
      </c>
      <c r="J50" s="83">
        <v>55.391</v>
      </c>
      <c r="K50" s="82">
        <f t="shared" si="0"/>
        <v>126.83703143962812</v>
      </c>
    </row>
    <row r="51" spans="1:11" ht="12.75" customHeight="1">
      <c r="A51" s="252"/>
      <c r="B51" s="252"/>
      <c r="C51" s="76" t="s">
        <v>77</v>
      </c>
      <c r="D51" s="253" t="s">
        <v>158</v>
      </c>
      <c r="E51" s="253"/>
      <c r="F51" s="77">
        <v>38</v>
      </c>
      <c r="G51" s="83"/>
      <c r="H51" s="83">
        <v>20.161</v>
      </c>
      <c r="I51" s="83">
        <v>18.836</v>
      </c>
      <c r="J51" s="83">
        <v>20.235</v>
      </c>
      <c r="K51" s="82">
        <f t="shared" si="0"/>
        <v>107.42726693565514</v>
      </c>
    </row>
    <row r="52" spans="1:11" ht="12.75" customHeight="1">
      <c r="A52" s="252"/>
      <c r="B52" s="252"/>
      <c r="C52" s="76" t="s">
        <v>79</v>
      </c>
      <c r="D52" s="253" t="s">
        <v>159</v>
      </c>
      <c r="E52" s="253"/>
      <c r="F52" s="77">
        <v>39</v>
      </c>
      <c r="G52" s="83"/>
      <c r="H52" s="83">
        <v>0</v>
      </c>
      <c r="I52" s="83">
        <v>0</v>
      </c>
      <c r="J52" s="83">
        <v>0</v>
      </c>
      <c r="K52" s="82">
        <v>0</v>
      </c>
    </row>
    <row r="53" spans="1:11" ht="28.5" customHeight="1">
      <c r="A53" s="252"/>
      <c r="B53" s="252"/>
      <c r="C53" s="76" t="s">
        <v>160</v>
      </c>
      <c r="D53" s="256" t="s">
        <v>161</v>
      </c>
      <c r="E53" s="256"/>
      <c r="F53" s="77">
        <v>40</v>
      </c>
      <c r="G53" s="83"/>
      <c r="H53" s="83">
        <f>H54+H55+H58</f>
        <v>87.28099999999999</v>
      </c>
      <c r="I53" s="83">
        <f>I54+I55+I58</f>
        <v>48.882</v>
      </c>
      <c r="J53" s="83">
        <f>J54+J55+J58</f>
        <v>77.51536</v>
      </c>
      <c r="K53" s="82">
        <f>J53/I53*100</f>
        <v>158.57649032363653</v>
      </c>
    </row>
    <row r="54" spans="1:11" ht="12.75" customHeight="1">
      <c r="A54" s="252"/>
      <c r="B54" s="252"/>
      <c r="C54" s="88" t="s">
        <v>19</v>
      </c>
      <c r="D54" s="256" t="s">
        <v>162</v>
      </c>
      <c r="E54" s="256"/>
      <c r="F54" s="77">
        <v>41</v>
      </c>
      <c r="G54" s="83"/>
      <c r="H54" s="83">
        <v>45.29</v>
      </c>
      <c r="I54" s="83">
        <v>28.88</v>
      </c>
      <c r="J54" s="83">
        <f>I54*102.2/100</f>
        <v>29.51536</v>
      </c>
      <c r="K54" s="82">
        <f>J54/I54*100</f>
        <v>102.2</v>
      </c>
    </row>
    <row r="55" spans="1:11" ht="12.75" customHeight="1">
      <c r="A55" s="252"/>
      <c r="B55" s="252"/>
      <c r="C55" s="88" t="s">
        <v>163</v>
      </c>
      <c r="D55" s="256" t="s">
        <v>164</v>
      </c>
      <c r="E55" s="256"/>
      <c r="F55" s="77">
        <v>42</v>
      </c>
      <c r="G55" s="83"/>
      <c r="H55" s="83">
        <f>H56+H57</f>
        <v>21.5</v>
      </c>
      <c r="I55" s="83">
        <f>I56+I57</f>
        <v>0</v>
      </c>
      <c r="J55" s="83">
        <f>J56+J57</f>
        <v>25</v>
      </c>
      <c r="K55" s="82">
        <v>0</v>
      </c>
    </row>
    <row r="56" spans="1:11" ht="25.5" customHeight="1">
      <c r="A56" s="252"/>
      <c r="B56" s="252"/>
      <c r="C56" s="88"/>
      <c r="D56" s="87" t="s">
        <v>153</v>
      </c>
      <c r="E56" s="87" t="s">
        <v>165</v>
      </c>
      <c r="F56" s="77">
        <v>43</v>
      </c>
      <c r="G56" s="83"/>
      <c r="H56" s="83">
        <v>0</v>
      </c>
      <c r="I56" s="83">
        <v>0</v>
      </c>
      <c r="J56" s="83">
        <v>0</v>
      </c>
      <c r="K56" s="82">
        <v>0</v>
      </c>
    </row>
    <row r="57" spans="1:11" ht="21" customHeight="1">
      <c r="A57" s="252"/>
      <c r="B57" s="252"/>
      <c r="C57" s="88"/>
      <c r="D57" s="87" t="s">
        <v>155</v>
      </c>
      <c r="E57" s="87" t="s">
        <v>166</v>
      </c>
      <c r="F57" s="77">
        <v>44</v>
      </c>
      <c r="G57" s="83"/>
      <c r="H57" s="83">
        <v>21.5</v>
      </c>
      <c r="I57" s="83">
        <v>0</v>
      </c>
      <c r="J57" s="83">
        <v>25</v>
      </c>
      <c r="K57" s="82">
        <v>0</v>
      </c>
    </row>
    <row r="58" spans="1:11" ht="12.75" customHeight="1">
      <c r="A58" s="252"/>
      <c r="B58" s="252"/>
      <c r="C58" s="88" t="s">
        <v>67</v>
      </c>
      <c r="D58" s="256" t="s">
        <v>167</v>
      </c>
      <c r="E58" s="256"/>
      <c r="F58" s="77">
        <v>45</v>
      </c>
      <c r="G58" s="83"/>
      <c r="H58" s="83">
        <v>20.491</v>
      </c>
      <c r="I58" s="83">
        <v>20.002</v>
      </c>
      <c r="J58" s="83">
        <v>23</v>
      </c>
      <c r="K58" s="82">
        <f aca="true" t="shared" si="1" ref="K58:K64">J58/I58*100</f>
        <v>114.98850114988501</v>
      </c>
    </row>
    <row r="59" spans="1:11" ht="45" customHeight="1">
      <c r="A59" s="252"/>
      <c r="B59" s="252"/>
      <c r="C59" s="88" t="s">
        <v>168</v>
      </c>
      <c r="D59" s="256" t="s">
        <v>169</v>
      </c>
      <c r="E59" s="256"/>
      <c r="F59" s="77">
        <v>46</v>
      </c>
      <c r="G59" s="83"/>
      <c r="H59" s="83">
        <f>H60+H61+H63+H70+H75+H76+H80+H81+H82+H91</f>
        <v>187.676</v>
      </c>
      <c r="I59" s="83">
        <f>I60+I61+I63+I70+I75+I76+I80+I81+I82+I91</f>
        <v>235.7127</v>
      </c>
      <c r="J59" s="83">
        <f>J60+J61+J63+J70+J75+J76+J80+J81+J82+J91</f>
        <v>246.0352334</v>
      </c>
      <c r="K59" s="82">
        <f t="shared" si="1"/>
        <v>104.37928605459103</v>
      </c>
    </row>
    <row r="60" spans="1:11" ht="15.75" customHeight="1">
      <c r="A60" s="252"/>
      <c r="B60" s="252"/>
      <c r="C60" s="88" t="s">
        <v>19</v>
      </c>
      <c r="D60" s="256" t="s">
        <v>170</v>
      </c>
      <c r="E60" s="256"/>
      <c r="F60" s="77">
        <v>47</v>
      </c>
      <c r="G60" s="83"/>
      <c r="H60" s="83">
        <v>60.605</v>
      </c>
      <c r="I60" s="83">
        <f>205.584-44.376</f>
        <v>161.208</v>
      </c>
      <c r="J60" s="83">
        <f>(161.208*102.2/100)+20</f>
        <v>184.75457600000001</v>
      </c>
      <c r="K60" s="82">
        <f t="shared" si="1"/>
        <v>114.60633219195077</v>
      </c>
    </row>
    <row r="61" spans="1:11" ht="23.25" customHeight="1">
      <c r="A61" s="252"/>
      <c r="B61" s="252"/>
      <c r="C61" s="88" t="s">
        <v>21</v>
      </c>
      <c r="D61" s="256" t="s">
        <v>171</v>
      </c>
      <c r="E61" s="256"/>
      <c r="F61" s="77">
        <v>48</v>
      </c>
      <c r="G61" s="83"/>
      <c r="H61" s="83">
        <v>24</v>
      </c>
      <c r="I61" s="83">
        <f>I62</f>
        <v>22</v>
      </c>
      <c r="J61" s="83">
        <f>J62</f>
        <v>9</v>
      </c>
      <c r="K61" s="82">
        <f t="shared" si="1"/>
        <v>40.909090909090914</v>
      </c>
    </row>
    <row r="62" spans="1:11" ht="17.25" customHeight="1">
      <c r="A62" s="252"/>
      <c r="B62" s="252"/>
      <c r="C62" s="88"/>
      <c r="D62" s="89" t="s">
        <v>153</v>
      </c>
      <c r="E62" s="89" t="s">
        <v>172</v>
      </c>
      <c r="F62" s="77">
        <v>49</v>
      </c>
      <c r="G62" s="83"/>
      <c r="H62" s="83">
        <v>24</v>
      </c>
      <c r="I62" s="83">
        <f>2+6+6+8</f>
        <v>22</v>
      </c>
      <c r="J62" s="83">
        <v>9</v>
      </c>
      <c r="K62" s="82">
        <f t="shared" si="1"/>
        <v>40.909090909090914</v>
      </c>
    </row>
    <row r="63" spans="1:11" ht="23.25" customHeight="1">
      <c r="A63" s="252"/>
      <c r="B63" s="252"/>
      <c r="C63" s="88" t="s">
        <v>67</v>
      </c>
      <c r="D63" s="256" t="s">
        <v>173</v>
      </c>
      <c r="E63" s="256"/>
      <c r="F63" s="77">
        <v>50</v>
      </c>
      <c r="G63" s="83"/>
      <c r="H63" s="83">
        <f>H64+H66</f>
        <v>49.276</v>
      </c>
      <c r="I63" s="83">
        <f>I64+I66</f>
        <v>4.359</v>
      </c>
      <c r="J63" s="83">
        <f>J64+J66</f>
        <v>4.5</v>
      </c>
      <c r="K63" s="82">
        <f t="shared" si="1"/>
        <v>103.2346868547832</v>
      </c>
    </row>
    <row r="64" spans="1:11" ht="19.5" customHeight="1">
      <c r="A64" s="252"/>
      <c r="B64" s="252"/>
      <c r="C64" s="88"/>
      <c r="D64" s="89" t="s">
        <v>174</v>
      </c>
      <c r="E64" s="89" t="s">
        <v>175</v>
      </c>
      <c r="F64" s="77">
        <v>51</v>
      </c>
      <c r="G64" s="83"/>
      <c r="H64" s="83">
        <v>49.276</v>
      </c>
      <c r="I64" s="83">
        <v>4.359</v>
      </c>
      <c r="J64" s="83">
        <v>4.5</v>
      </c>
      <c r="K64" s="82">
        <f t="shared" si="1"/>
        <v>103.2346868547832</v>
      </c>
    </row>
    <row r="65" spans="1:11" ht="35.25" customHeight="1">
      <c r="A65" s="252"/>
      <c r="B65" s="252"/>
      <c r="C65" s="88"/>
      <c r="D65" s="89"/>
      <c r="E65" s="90" t="s">
        <v>176</v>
      </c>
      <c r="F65" s="77">
        <v>52</v>
      </c>
      <c r="G65" s="83"/>
      <c r="H65" s="83">
        <v>0</v>
      </c>
      <c r="I65" s="83">
        <v>0</v>
      </c>
      <c r="J65" s="83">
        <v>0</v>
      </c>
      <c r="K65" s="82">
        <v>0</v>
      </c>
    </row>
    <row r="66" spans="1:11" ht="24" customHeight="1">
      <c r="A66" s="252"/>
      <c r="B66" s="252"/>
      <c r="C66" s="88"/>
      <c r="D66" s="89" t="s">
        <v>177</v>
      </c>
      <c r="E66" s="89" t="s">
        <v>178</v>
      </c>
      <c r="F66" s="77">
        <v>53</v>
      </c>
      <c r="G66" s="83"/>
      <c r="H66" s="83">
        <v>0</v>
      </c>
      <c r="I66" s="83">
        <v>0</v>
      </c>
      <c r="J66" s="83">
        <v>0</v>
      </c>
      <c r="K66" s="82">
        <v>0</v>
      </c>
    </row>
    <row r="67" spans="1:11" ht="48" customHeight="1">
      <c r="A67" s="252"/>
      <c r="B67" s="252"/>
      <c r="C67" s="88"/>
      <c r="D67" s="89"/>
      <c r="E67" s="90" t="s">
        <v>179</v>
      </c>
      <c r="F67" s="77">
        <v>54</v>
      </c>
      <c r="G67" s="83"/>
      <c r="H67" s="83">
        <v>0</v>
      </c>
      <c r="I67" s="83">
        <v>0</v>
      </c>
      <c r="J67" s="83">
        <v>0</v>
      </c>
      <c r="K67" s="82">
        <v>0</v>
      </c>
    </row>
    <row r="68" spans="1:11" ht="56.25" customHeight="1">
      <c r="A68" s="252"/>
      <c r="B68" s="252"/>
      <c r="C68" s="88"/>
      <c r="D68" s="89"/>
      <c r="E68" s="90" t="s">
        <v>180</v>
      </c>
      <c r="F68" s="77">
        <v>55</v>
      </c>
      <c r="G68" s="83"/>
      <c r="H68" s="83">
        <v>0</v>
      </c>
      <c r="I68" s="83">
        <v>0</v>
      </c>
      <c r="J68" s="83">
        <v>0</v>
      </c>
      <c r="K68" s="82">
        <v>0</v>
      </c>
    </row>
    <row r="69" spans="1:11" ht="16.5" customHeight="1">
      <c r="A69" s="252"/>
      <c r="B69" s="252"/>
      <c r="C69" s="88"/>
      <c r="D69" s="89"/>
      <c r="E69" s="90" t="s">
        <v>181</v>
      </c>
      <c r="F69" s="77">
        <v>56</v>
      </c>
      <c r="G69" s="83"/>
      <c r="H69" s="83">
        <v>0</v>
      </c>
      <c r="I69" s="83">
        <v>0</v>
      </c>
      <c r="J69" s="83">
        <v>0</v>
      </c>
      <c r="K69" s="82">
        <v>0</v>
      </c>
    </row>
    <row r="70" spans="1:11" ht="23.25" customHeight="1">
      <c r="A70" s="252"/>
      <c r="B70" s="252"/>
      <c r="C70" s="88" t="s">
        <v>77</v>
      </c>
      <c r="D70" s="253" t="s">
        <v>182</v>
      </c>
      <c r="E70" s="253"/>
      <c r="F70" s="77">
        <v>57</v>
      </c>
      <c r="G70" s="83"/>
      <c r="H70" s="83">
        <v>0</v>
      </c>
      <c r="I70" s="83">
        <v>0</v>
      </c>
      <c r="J70" s="83">
        <v>0</v>
      </c>
      <c r="K70" s="82">
        <v>0</v>
      </c>
    </row>
    <row r="71" spans="1:11" ht="15" customHeight="1">
      <c r="A71" s="252"/>
      <c r="B71" s="252"/>
      <c r="C71" s="88"/>
      <c r="D71" s="79" t="s">
        <v>183</v>
      </c>
      <c r="E71" s="91" t="s">
        <v>184</v>
      </c>
      <c r="F71" s="77">
        <v>58</v>
      </c>
      <c r="G71" s="83"/>
      <c r="H71" s="83">
        <v>0</v>
      </c>
      <c r="I71" s="83">
        <v>0</v>
      </c>
      <c r="J71" s="83">
        <v>0</v>
      </c>
      <c r="K71" s="82">
        <v>0</v>
      </c>
    </row>
    <row r="72" spans="1:11" ht="14.25" customHeight="1">
      <c r="A72" s="252"/>
      <c r="B72" s="252"/>
      <c r="C72" s="88"/>
      <c r="D72" s="79" t="s">
        <v>185</v>
      </c>
      <c r="E72" s="91" t="s">
        <v>186</v>
      </c>
      <c r="F72" s="77">
        <v>59</v>
      </c>
      <c r="G72" s="83"/>
      <c r="H72" s="83">
        <v>0</v>
      </c>
      <c r="I72" s="83">
        <v>0</v>
      </c>
      <c r="J72" s="83">
        <v>0</v>
      </c>
      <c r="K72" s="82">
        <v>0</v>
      </c>
    </row>
    <row r="73" spans="1:11" ht="21.75">
      <c r="A73" s="252"/>
      <c r="B73" s="252"/>
      <c r="C73" s="88"/>
      <c r="D73" s="79" t="s">
        <v>187</v>
      </c>
      <c r="E73" s="91" t="s">
        <v>188</v>
      </c>
      <c r="F73" s="77">
        <v>60</v>
      </c>
      <c r="G73" s="83"/>
      <c r="H73" s="83">
        <v>0</v>
      </c>
      <c r="I73" s="83">
        <v>0</v>
      </c>
      <c r="J73" s="83">
        <v>0</v>
      </c>
      <c r="K73" s="82">
        <v>0</v>
      </c>
    </row>
    <row r="74" spans="1:11" ht="12.75" customHeight="1">
      <c r="A74" s="252"/>
      <c r="B74" s="252"/>
      <c r="C74" s="88"/>
      <c r="D74" s="79" t="s">
        <v>189</v>
      </c>
      <c r="E74" s="91" t="s">
        <v>190</v>
      </c>
      <c r="F74" s="77">
        <v>61</v>
      </c>
      <c r="G74" s="83"/>
      <c r="H74" s="83">
        <v>0</v>
      </c>
      <c r="I74" s="83">
        <v>0</v>
      </c>
      <c r="J74" s="83">
        <v>0</v>
      </c>
      <c r="K74" s="82">
        <v>0</v>
      </c>
    </row>
    <row r="75" spans="1:11" ht="12.75" customHeight="1">
      <c r="A75" s="252"/>
      <c r="B75" s="252"/>
      <c r="C75" s="88" t="s">
        <v>79</v>
      </c>
      <c r="D75" s="253" t="s">
        <v>191</v>
      </c>
      <c r="E75" s="253"/>
      <c r="F75" s="77">
        <v>62</v>
      </c>
      <c r="G75" s="83"/>
      <c r="H75" s="83">
        <v>0</v>
      </c>
      <c r="I75" s="83">
        <v>0</v>
      </c>
      <c r="J75" s="83">
        <v>0</v>
      </c>
      <c r="K75" s="82">
        <v>0</v>
      </c>
    </row>
    <row r="76" spans="1:11" ht="23.25" customHeight="1">
      <c r="A76" s="252"/>
      <c r="B76" s="252"/>
      <c r="C76" s="88" t="s">
        <v>127</v>
      </c>
      <c r="D76" s="253" t="s">
        <v>192</v>
      </c>
      <c r="E76" s="253"/>
      <c r="F76" s="77">
        <v>63</v>
      </c>
      <c r="G76" s="83"/>
      <c r="H76" s="83">
        <v>0</v>
      </c>
      <c r="I76" s="83">
        <v>0</v>
      </c>
      <c r="J76" s="83">
        <v>0</v>
      </c>
      <c r="K76" s="82">
        <v>0</v>
      </c>
    </row>
    <row r="77" spans="1:11" ht="12.75" customHeight="1">
      <c r="A77" s="252"/>
      <c r="B77" s="252"/>
      <c r="C77" s="88"/>
      <c r="D77" s="253" t="s">
        <v>193</v>
      </c>
      <c r="E77" s="253"/>
      <c r="F77" s="77">
        <v>64</v>
      </c>
      <c r="G77" s="83"/>
      <c r="H77" s="83">
        <v>0</v>
      </c>
      <c r="I77" s="83">
        <v>0</v>
      </c>
      <c r="J77" s="83">
        <v>0</v>
      </c>
      <c r="K77" s="82">
        <v>0</v>
      </c>
    </row>
    <row r="78" spans="1:11" ht="12.75" customHeight="1">
      <c r="A78" s="252"/>
      <c r="B78" s="252"/>
      <c r="C78" s="88"/>
      <c r="D78" s="259" t="s">
        <v>194</v>
      </c>
      <c r="E78" s="259"/>
      <c r="F78" s="77">
        <v>65</v>
      </c>
      <c r="G78" s="83"/>
      <c r="H78" s="83">
        <v>0</v>
      </c>
      <c r="I78" s="83">
        <v>0</v>
      </c>
      <c r="J78" s="83">
        <v>0</v>
      </c>
      <c r="K78" s="82">
        <v>0</v>
      </c>
    </row>
    <row r="79" spans="1:11" ht="12.75" customHeight="1">
      <c r="A79" s="252"/>
      <c r="B79" s="252"/>
      <c r="C79" s="88"/>
      <c r="D79" s="259" t="s">
        <v>195</v>
      </c>
      <c r="E79" s="259"/>
      <c r="F79" s="77">
        <v>66</v>
      </c>
      <c r="G79" s="83"/>
      <c r="H79" s="83">
        <v>0</v>
      </c>
      <c r="I79" s="83">
        <v>0</v>
      </c>
      <c r="J79" s="83">
        <v>0</v>
      </c>
      <c r="K79" s="82">
        <v>0</v>
      </c>
    </row>
    <row r="80" spans="1:11" ht="12.75" customHeight="1">
      <c r="A80" s="252"/>
      <c r="B80" s="252"/>
      <c r="C80" s="88" t="s">
        <v>196</v>
      </c>
      <c r="D80" s="253" t="s">
        <v>197</v>
      </c>
      <c r="E80" s="253"/>
      <c r="F80" s="77">
        <v>67</v>
      </c>
      <c r="G80" s="83"/>
      <c r="H80" s="83">
        <v>18.704</v>
      </c>
      <c r="I80" s="83">
        <v>20.54</v>
      </c>
      <c r="J80" s="83">
        <f>I80</f>
        <v>20.54</v>
      </c>
      <c r="K80" s="82">
        <f aca="true" t="shared" si="2" ref="K80:K87">J80/I80*100</f>
        <v>100</v>
      </c>
    </row>
    <row r="81" spans="1:11" ht="12.75" customHeight="1">
      <c r="A81" s="252"/>
      <c r="B81" s="252"/>
      <c r="C81" s="88" t="s">
        <v>198</v>
      </c>
      <c r="D81" s="253" t="s">
        <v>199</v>
      </c>
      <c r="E81" s="253"/>
      <c r="F81" s="77">
        <v>68</v>
      </c>
      <c r="G81" s="83"/>
      <c r="H81" s="83">
        <v>5.441</v>
      </c>
      <c r="I81" s="83">
        <v>5.234</v>
      </c>
      <c r="J81" s="83">
        <v>5.55</v>
      </c>
      <c r="K81" s="82">
        <f t="shared" si="2"/>
        <v>106.03744745892243</v>
      </c>
    </row>
    <row r="82" spans="1:11" ht="23.25" customHeight="1">
      <c r="A82" s="252"/>
      <c r="B82" s="252"/>
      <c r="C82" s="88" t="s">
        <v>200</v>
      </c>
      <c r="D82" s="257" t="s">
        <v>201</v>
      </c>
      <c r="E82" s="257"/>
      <c r="F82" s="77">
        <v>69</v>
      </c>
      <c r="G82" s="83"/>
      <c r="H82" s="83">
        <f>H83+H84+H85+H86+H88+H89+H90</f>
        <v>23.7</v>
      </c>
      <c r="I82" s="83">
        <f>I83+I84+I85+I86+I88+I89+I90</f>
        <v>16.51</v>
      </c>
      <c r="J82" s="83">
        <f>J83+J84+J85+J86+J88+J89+J90</f>
        <v>15.7</v>
      </c>
      <c r="K82" s="82">
        <f t="shared" si="2"/>
        <v>95.09388249545728</v>
      </c>
    </row>
    <row r="83" spans="1:11" ht="16.5" customHeight="1">
      <c r="A83" s="252"/>
      <c r="B83" s="252"/>
      <c r="C83" s="88"/>
      <c r="D83" s="79" t="s">
        <v>202</v>
      </c>
      <c r="E83" s="79" t="s">
        <v>203</v>
      </c>
      <c r="F83" s="77">
        <v>70</v>
      </c>
      <c r="G83" s="83"/>
      <c r="H83" s="83">
        <v>1.2</v>
      </c>
      <c r="I83" s="83">
        <f>0.3+0.3+0.3+0.3</f>
        <v>1.2000000000000002</v>
      </c>
      <c r="J83" s="83">
        <v>1.2</v>
      </c>
      <c r="K83" s="82">
        <f t="shared" si="2"/>
        <v>99.99999999999997</v>
      </c>
    </row>
    <row r="84" spans="1:11" ht="26.25" customHeight="1">
      <c r="A84" s="252"/>
      <c r="B84" s="252"/>
      <c r="C84" s="93"/>
      <c r="D84" s="92" t="s">
        <v>204</v>
      </c>
      <c r="E84" s="92" t="s">
        <v>205</v>
      </c>
      <c r="F84" s="77">
        <v>71</v>
      </c>
      <c r="G84" s="83"/>
      <c r="H84" s="83">
        <v>8.5</v>
      </c>
      <c r="I84" s="83">
        <f>2.25+1.94+1.6+2+0.94</f>
        <v>8.729999999999999</v>
      </c>
      <c r="J84" s="83">
        <v>9.5</v>
      </c>
      <c r="K84" s="82">
        <f t="shared" si="2"/>
        <v>108.82016036655213</v>
      </c>
    </row>
    <row r="85" spans="1:11" ht="15" customHeight="1">
      <c r="A85" s="252"/>
      <c r="B85" s="252"/>
      <c r="C85" s="88"/>
      <c r="D85" s="79" t="s">
        <v>206</v>
      </c>
      <c r="E85" s="79" t="s">
        <v>207</v>
      </c>
      <c r="F85" s="77">
        <v>72</v>
      </c>
      <c r="G85" s="83"/>
      <c r="H85" s="83">
        <v>9</v>
      </c>
      <c r="I85" s="83">
        <f>0.95+0.95+0.95+0.694</f>
        <v>3.544</v>
      </c>
      <c r="J85" s="83">
        <v>4</v>
      </c>
      <c r="K85" s="82">
        <f t="shared" si="2"/>
        <v>112.86681715575622</v>
      </c>
    </row>
    <row r="86" spans="1:11" ht="24.75" customHeight="1">
      <c r="A86" s="252"/>
      <c r="B86" s="252"/>
      <c r="C86" s="93"/>
      <c r="D86" s="92" t="s">
        <v>208</v>
      </c>
      <c r="E86" s="92" t="s">
        <v>209</v>
      </c>
      <c r="F86" s="77">
        <v>73</v>
      </c>
      <c r="G86" s="83"/>
      <c r="H86" s="83">
        <v>5</v>
      </c>
      <c r="I86" s="83">
        <v>0.5</v>
      </c>
      <c r="J86" s="83">
        <v>0</v>
      </c>
      <c r="K86" s="82">
        <f t="shared" si="2"/>
        <v>0</v>
      </c>
    </row>
    <row r="87" spans="1:11" ht="24.75" customHeight="1">
      <c r="A87" s="252"/>
      <c r="B87" s="252"/>
      <c r="C87" s="88"/>
      <c r="D87" s="79"/>
      <c r="E87" s="79" t="s">
        <v>210</v>
      </c>
      <c r="F87" s="77">
        <v>74</v>
      </c>
      <c r="G87" s="83"/>
      <c r="H87" s="83">
        <v>5</v>
      </c>
      <c r="I87" s="83">
        <v>0.5</v>
      </c>
      <c r="J87" s="83">
        <v>0</v>
      </c>
      <c r="K87" s="82">
        <f t="shared" si="2"/>
        <v>0</v>
      </c>
    </row>
    <row r="88" spans="1:11" ht="26.25" customHeight="1">
      <c r="A88" s="252"/>
      <c r="B88" s="252"/>
      <c r="C88" s="88"/>
      <c r="D88" s="79" t="s">
        <v>211</v>
      </c>
      <c r="E88" s="79" t="s">
        <v>212</v>
      </c>
      <c r="F88" s="77">
        <v>75</v>
      </c>
      <c r="G88" s="83"/>
      <c r="H88" s="83">
        <v>0</v>
      </c>
      <c r="I88" s="83">
        <v>0</v>
      </c>
      <c r="J88" s="83">
        <v>0</v>
      </c>
      <c r="K88" s="82">
        <v>0</v>
      </c>
    </row>
    <row r="89" spans="1:11" ht="36" customHeight="1">
      <c r="A89" s="252"/>
      <c r="B89" s="252"/>
      <c r="C89" s="88"/>
      <c r="D89" s="79" t="s">
        <v>213</v>
      </c>
      <c r="E89" s="79" t="s">
        <v>214</v>
      </c>
      <c r="F89" s="77">
        <v>76</v>
      </c>
      <c r="G89" s="83"/>
      <c r="H89" s="83">
        <v>0</v>
      </c>
      <c r="I89" s="83">
        <f>1.668+0.868</f>
        <v>2.536</v>
      </c>
      <c r="J89" s="83">
        <v>0</v>
      </c>
      <c r="K89" s="82">
        <f>J89/I89*100</f>
        <v>0</v>
      </c>
    </row>
    <row r="90" spans="1:11" ht="25.5" customHeight="1">
      <c r="A90" s="252"/>
      <c r="B90" s="252"/>
      <c r="C90" s="88"/>
      <c r="D90" s="79" t="s">
        <v>215</v>
      </c>
      <c r="E90" s="79" t="s">
        <v>216</v>
      </c>
      <c r="F90" s="77">
        <v>77</v>
      </c>
      <c r="G90" s="83"/>
      <c r="H90" s="83">
        <v>0</v>
      </c>
      <c r="I90" s="83">
        <v>0</v>
      </c>
      <c r="J90" s="83">
        <v>1</v>
      </c>
      <c r="K90" s="82">
        <v>0</v>
      </c>
    </row>
    <row r="91" spans="1:11" ht="12.75" customHeight="1">
      <c r="A91" s="252"/>
      <c r="B91" s="252"/>
      <c r="C91" s="88" t="s">
        <v>217</v>
      </c>
      <c r="D91" s="253" t="s">
        <v>80</v>
      </c>
      <c r="E91" s="253"/>
      <c r="F91" s="77">
        <v>78</v>
      </c>
      <c r="G91" s="83"/>
      <c r="H91" s="83">
        <v>5.95</v>
      </c>
      <c r="I91" s="83">
        <f>0.346+0.24+0.02+0.2504+0.24+0.209+0.4153+0.132+1+0.4+0.421+0.358+0.24+0.165+0.43+0.266+0.729</f>
        <v>5.8617</v>
      </c>
      <c r="J91" s="83">
        <f>I91*102.2/100</f>
        <v>5.9906574</v>
      </c>
      <c r="K91" s="82">
        <f>J91/I91*100</f>
        <v>102.2</v>
      </c>
    </row>
    <row r="92" spans="1:11" ht="39.75" customHeight="1">
      <c r="A92" s="252"/>
      <c r="B92" s="252"/>
      <c r="C92" s="256" t="s">
        <v>218</v>
      </c>
      <c r="D92" s="256"/>
      <c r="E92" s="256"/>
      <c r="F92" s="77">
        <v>79</v>
      </c>
      <c r="G92" s="83"/>
      <c r="H92" s="83">
        <f>H93+H94+H95+H96+H97+H98</f>
        <v>56.936</v>
      </c>
      <c r="I92" s="83">
        <f>I93+I94+I95+I96+I97+I98</f>
        <v>38.355000000000004</v>
      </c>
      <c r="J92" s="83">
        <f>J93+J94+J95+J96+J97+J98</f>
        <v>42.436</v>
      </c>
      <c r="K92" s="82">
        <f>J92/I92*100</f>
        <v>110.64007300221613</v>
      </c>
    </row>
    <row r="93" spans="1:11" ht="23.25" customHeight="1">
      <c r="A93" s="252"/>
      <c r="B93" s="252"/>
      <c r="C93" s="84" t="s">
        <v>19</v>
      </c>
      <c r="D93" s="258" t="s">
        <v>219</v>
      </c>
      <c r="E93" s="258"/>
      <c r="F93" s="77">
        <v>80</v>
      </c>
      <c r="G93" s="83"/>
      <c r="H93" s="83">
        <v>0</v>
      </c>
      <c r="I93" s="83">
        <v>0</v>
      </c>
      <c r="J93" s="83">
        <v>0</v>
      </c>
      <c r="K93" s="82">
        <v>0</v>
      </c>
    </row>
    <row r="94" spans="1:11" ht="23.25" customHeight="1">
      <c r="A94" s="252"/>
      <c r="B94" s="252"/>
      <c r="C94" s="84" t="s">
        <v>21</v>
      </c>
      <c r="D94" s="253" t="s">
        <v>220</v>
      </c>
      <c r="E94" s="253"/>
      <c r="F94" s="77">
        <v>81</v>
      </c>
      <c r="G94" s="83"/>
      <c r="H94" s="83">
        <v>10.436</v>
      </c>
      <c r="I94" s="83">
        <v>10.436</v>
      </c>
      <c r="J94" s="83">
        <v>10.436</v>
      </c>
      <c r="K94" s="82">
        <f>J94/I94*100</f>
        <v>100</v>
      </c>
    </row>
    <row r="95" spans="1:11" ht="12.75" customHeight="1">
      <c r="A95" s="252"/>
      <c r="B95" s="252"/>
      <c r="C95" s="76" t="s">
        <v>67</v>
      </c>
      <c r="D95" s="253" t="s">
        <v>221</v>
      </c>
      <c r="E95" s="253"/>
      <c r="F95" s="77">
        <v>82</v>
      </c>
      <c r="G95" s="83"/>
      <c r="H95" s="83">
        <v>0</v>
      </c>
      <c r="I95" s="83">
        <v>0</v>
      </c>
      <c r="J95" s="83">
        <v>0</v>
      </c>
      <c r="K95" s="82">
        <v>0</v>
      </c>
    </row>
    <row r="96" spans="1:11" ht="12.75" customHeight="1">
      <c r="A96" s="252"/>
      <c r="B96" s="252"/>
      <c r="C96" s="76" t="s">
        <v>77</v>
      </c>
      <c r="D96" s="253" t="s">
        <v>222</v>
      </c>
      <c r="E96" s="253"/>
      <c r="F96" s="77">
        <v>83</v>
      </c>
      <c r="G96" s="83"/>
      <c r="H96" s="83">
        <v>1</v>
      </c>
      <c r="I96" s="83">
        <v>0</v>
      </c>
      <c r="J96" s="83">
        <v>0</v>
      </c>
      <c r="K96" s="82">
        <v>0</v>
      </c>
    </row>
    <row r="97" spans="1:11" ht="12.75" customHeight="1">
      <c r="A97" s="252"/>
      <c r="B97" s="252"/>
      <c r="C97" s="76" t="s">
        <v>79</v>
      </c>
      <c r="D97" s="253" t="s">
        <v>223</v>
      </c>
      <c r="E97" s="253"/>
      <c r="F97" s="77">
        <v>84</v>
      </c>
      <c r="G97" s="83"/>
      <c r="H97" s="83">
        <v>0</v>
      </c>
      <c r="I97" s="83">
        <v>0</v>
      </c>
      <c r="J97" s="83">
        <v>0</v>
      </c>
      <c r="K97" s="82">
        <v>0</v>
      </c>
    </row>
    <row r="98" spans="1:11" ht="12.75" customHeight="1">
      <c r="A98" s="252"/>
      <c r="B98" s="252"/>
      <c r="C98" s="76" t="s">
        <v>127</v>
      </c>
      <c r="D98" s="253" t="s">
        <v>224</v>
      </c>
      <c r="E98" s="253"/>
      <c r="F98" s="77">
        <v>85</v>
      </c>
      <c r="G98" s="83"/>
      <c r="H98" s="83">
        <v>45.5</v>
      </c>
      <c r="I98" s="83">
        <f>26.166+1.753</f>
        <v>27.919</v>
      </c>
      <c r="J98" s="83">
        <v>32</v>
      </c>
      <c r="K98" s="82">
        <f>J98/I98*100</f>
        <v>114.61728571940255</v>
      </c>
    </row>
    <row r="99" spans="1:11" ht="27.75" customHeight="1">
      <c r="A99" s="252"/>
      <c r="B99" s="252"/>
      <c r="C99" s="256" t="s">
        <v>225</v>
      </c>
      <c r="D99" s="256"/>
      <c r="E99" s="256"/>
      <c r="F99" s="77">
        <v>86</v>
      </c>
      <c r="G99" s="83"/>
      <c r="H99" s="83">
        <f>H101+H105+H113+H117+H126</f>
        <v>2920.73</v>
      </c>
      <c r="I99" s="83">
        <f>I100+I113+I117+I126</f>
        <v>2787.5850000000005</v>
      </c>
      <c r="J99" s="83">
        <f>J100+J113+J117+J126</f>
        <v>2816.144186</v>
      </c>
      <c r="K99" s="82">
        <f>J99/I99*100</f>
        <v>101.02451354846578</v>
      </c>
    </row>
    <row r="100" spans="1:11" ht="19.5" customHeight="1">
      <c r="A100" s="252"/>
      <c r="B100" s="252"/>
      <c r="C100" s="87" t="s">
        <v>34</v>
      </c>
      <c r="D100" s="256" t="s">
        <v>226</v>
      </c>
      <c r="E100" s="256"/>
      <c r="F100" s="77">
        <v>87</v>
      </c>
      <c r="G100" s="83"/>
      <c r="H100" s="83">
        <v>2219.799</v>
      </c>
      <c r="I100" s="83">
        <f>I101+I105</f>
        <v>2126.8</v>
      </c>
      <c r="J100" s="83">
        <f>J101+J105</f>
        <v>2134.8469999999998</v>
      </c>
      <c r="K100" s="82">
        <f>J100/I100*100</f>
        <v>100.37836185819069</v>
      </c>
    </row>
    <row r="101" spans="1:11" ht="29.25" customHeight="1">
      <c r="A101" s="252"/>
      <c r="B101" s="252"/>
      <c r="C101" s="84" t="s">
        <v>36</v>
      </c>
      <c r="D101" s="253" t="s">
        <v>227</v>
      </c>
      <c r="E101" s="253"/>
      <c r="F101" s="77">
        <v>88</v>
      </c>
      <c r="G101" s="83"/>
      <c r="H101" s="83">
        <f>H102+H103+H104</f>
        <v>1912.092</v>
      </c>
      <c r="I101" s="83">
        <f>I102+I103+I104</f>
        <v>1845.942</v>
      </c>
      <c r="J101" s="83">
        <f>J102+J103+J104</f>
        <v>1841.722</v>
      </c>
      <c r="K101" s="82">
        <f>J101/I101*100</f>
        <v>99.77139043371893</v>
      </c>
    </row>
    <row r="102" spans="1:11" ht="12.75" customHeight="1">
      <c r="A102" s="252"/>
      <c r="B102" s="252"/>
      <c r="C102" s="252"/>
      <c r="D102" s="253" t="s">
        <v>228</v>
      </c>
      <c r="E102" s="253"/>
      <c r="F102" s="77">
        <v>89</v>
      </c>
      <c r="G102" s="83"/>
      <c r="H102" s="83">
        <v>1912.092</v>
      </c>
      <c r="I102" s="83">
        <v>1845.942</v>
      </c>
      <c r="J102" s="83">
        <v>1841.722</v>
      </c>
      <c r="K102" s="82">
        <f>J102/I102*100</f>
        <v>99.77139043371893</v>
      </c>
    </row>
    <row r="103" spans="1:11" ht="23.25" customHeight="1">
      <c r="A103" s="252"/>
      <c r="B103" s="252"/>
      <c r="C103" s="252"/>
      <c r="D103" s="253" t="s">
        <v>229</v>
      </c>
      <c r="E103" s="253"/>
      <c r="F103" s="77">
        <v>90</v>
      </c>
      <c r="G103" s="83"/>
      <c r="H103" s="83">
        <v>0</v>
      </c>
      <c r="I103" s="83">
        <v>0</v>
      </c>
      <c r="J103" s="83">
        <v>0</v>
      </c>
      <c r="K103" s="82">
        <v>0</v>
      </c>
    </row>
    <row r="104" spans="1:11" ht="12.75" customHeight="1">
      <c r="A104" s="252"/>
      <c r="B104" s="252"/>
      <c r="C104" s="252"/>
      <c r="D104" s="253" t="s">
        <v>230</v>
      </c>
      <c r="E104" s="253"/>
      <c r="F104" s="77">
        <v>91</v>
      </c>
      <c r="G104" s="83"/>
      <c r="H104" s="83">
        <v>0</v>
      </c>
      <c r="I104" s="83">
        <v>0</v>
      </c>
      <c r="J104" s="83">
        <v>0</v>
      </c>
      <c r="K104" s="82">
        <v>0</v>
      </c>
    </row>
    <row r="105" spans="1:11" ht="26.25" customHeight="1">
      <c r="A105" s="252"/>
      <c r="B105" s="252"/>
      <c r="C105" s="76" t="s">
        <v>38</v>
      </c>
      <c r="D105" s="253" t="s">
        <v>231</v>
      </c>
      <c r="E105" s="253"/>
      <c r="F105" s="77">
        <v>92</v>
      </c>
      <c r="G105" s="83"/>
      <c r="H105" s="83">
        <f>H106+H109+H110+H111+H112</f>
        <v>344.207</v>
      </c>
      <c r="I105" s="83">
        <f>I106+I109+I110+I111+I112</f>
        <v>280.858</v>
      </c>
      <c r="J105" s="83">
        <f>J106+J109+J110+J111+J112</f>
        <v>293.125</v>
      </c>
      <c r="K105" s="82">
        <f>J105/I105*100</f>
        <v>104.3676875858975</v>
      </c>
    </row>
    <row r="106" spans="1:11" ht="33.75" customHeight="1">
      <c r="A106" s="252"/>
      <c r="B106" s="252"/>
      <c r="C106" s="76"/>
      <c r="D106" s="253" t="s">
        <v>232</v>
      </c>
      <c r="E106" s="253"/>
      <c r="F106" s="77">
        <v>93</v>
      </c>
      <c r="G106" s="83"/>
      <c r="H106" s="83">
        <v>0</v>
      </c>
      <c r="I106" s="83">
        <v>12.125</v>
      </c>
      <c r="J106" s="83">
        <v>11.125</v>
      </c>
      <c r="K106" s="82">
        <f>J106/I106*100</f>
        <v>91.75257731958763</v>
      </c>
    </row>
    <row r="107" spans="1:11" ht="36" customHeight="1">
      <c r="A107" s="252"/>
      <c r="B107" s="252"/>
      <c r="C107" s="76"/>
      <c r="D107" s="79"/>
      <c r="E107" s="79" t="s">
        <v>233</v>
      </c>
      <c r="F107" s="77">
        <v>94</v>
      </c>
      <c r="G107" s="83"/>
      <c r="H107" s="83">
        <v>0</v>
      </c>
      <c r="I107" s="83">
        <v>0</v>
      </c>
      <c r="J107" s="83">
        <v>0</v>
      </c>
      <c r="K107" s="82">
        <v>0</v>
      </c>
    </row>
    <row r="108" spans="1:11" ht="38.25" customHeight="1">
      <c r="A108" s="252"/>
      <c r="B108" s="252"/>
      <c r="C108" s="76"/>
      <c r="D108" s="79"/>
      <c r="E108" s="79" t="s">
        <v>234</v>
      </c>
      <c r="F108" s="77">
        <v>95</v>
      </c>
      <c r="G108" s="83"/>
      <c r="H108" s="83">
        <v>0</v>
      </c>
      <c r="I108" s="83">
        <v>0</v>
      </c>
      <c r="J108" s="83">
        <v>0</v>
      </c>
      <c r="K108" s="82">
        <v>0</v>
      </c>
    </row>
    <row r="109" spans="1:11" ht="12.75" customHeight="1">
      <c r="A109" s="252"/>
      <c r="B109" s="252"/>
      <c r="C109" s="76"/>
      <c r="D109" s="253" t="s">
        <v>235</v>
      </c>
      <c r="E109" s="253"/>
      <c r="F109" s="77">
        <v>96</v>
      </c>
      <c r="G109" s="83"/>
      <c r="H109" s="83">
        <v>285.707</v>
      </c>
      <c r="I109" s="83">
        <v>247.073</v>
      </c>
      <c r="J109" s="83">
        <v>240.5</v>
      </c>
      <c r="K109" s="82">
        <f>J109/I109*100</f>
        <v>97.33965265326442</v>
      </c>
    </row>
    <row r="110" spans="1:11" ht="12.75" customHeight="1">
      <c r="A110" s="252"/>
      <c r="B110" s="252"/>
      <c r="C110" s="76"/>
      <c r="D110" s="253" t="s">
        <v>236</v>
      </c>
      <c r="E110" s="253"/>
      <c r="F110" s="77">
        <v>97</v>
      </c>
      <c r="G110" s="83"/>
      <c r="H110" s="83">
        <v>0</v>
      </c>
      <c r="I110" s="83">
        <v>0</v>
      </c>
      <c r="J110" s="83">
        <v>0</v>
      </c>
      <c r="K110" s="82">
        <v>0</v>
      </c>
    </row>
    <row r="111" spans="1:11" ht="23.25" customHeight="1">
      <c r="A111" s="252"/>
      <c r="B111" s="252"/>
      <c r="C111" s="76"/>
      <c r="D111" s="253" t="s">
        <v>237</v>
      </c>
      <c r="E111" s="253"/>
      <c r="F111" s="77">
        <v>98</v>
      </c>
      <c r="G111" s="83"/>
      <c r="H111" s="83">
        <v>0</v>
      </c>
      <c r="I111" s="83">
        <v>0</v>
      </c>
      <c r="J111" s="83">
        <v>0</v>
      </c>
      <c r="K111" s="82">
        <v>0</v>
      </c>
    </row>
    <row r="112" spans="1:11" ht="12.75" customHeight="1">
      <c r="A112" s="252"/>
      <c r="B112" s="252"/>
      <c r="C112" s="76"/>
      <c r="D112" s="253" t="s">
        <v>238</v>
      </c>
      <c r="E112" s="253"/>
      <c r="F112" s="77">
        <v>99</v>
      </c>
      <c r="G112" s="83"/>
      <c r="H112" s="83">
        <f>22+36.5</f>
        <v>58.5</v>
      </c>
      <c r="I112" s="83">
        <f>18+3.66</f>
        <v>21.66</v>
      </c>
      <c r="J112" s="83">
        <v>41.5</v>
      </c>
      <c r="K112" s="82">
        <f>J112/I112*100</f>
        <v>191.59741458910432</v>
      </c>
    </row>
    <row r="113" spans="1:11" ht="27.75" customHeight="1">
      <c r="A113" s="252"/>
      <c r="B113" s="252"/>
      <c r="C113" s="76" t="s">
        <v>40</v>
      </c>
      <c r="D113" s="253" t="s">
        <v>239</v>
      </c>
      <c r="E113" s="253"/>
      <c r="F113" s="77">
        <v>100</v>
      </c>
      <c r="G113" s="83"/>
      <c r="H113" s="83">
        <f>H114+H115+H116</f>
        <v>0</v>
      </c>
      <c r="I113" s="83">
        <f>I114+I115+I116</f>
        <v>0</v>
      </c>
      <c r="J113" s="83">
        <f>J114+J115+J116</f>
        <v>0</v>
      </c>
      <c r="K113" s="82">
        <v>0</v>
      </c>
    </row>
    <row r="114" spans="1:11" ht="23.25" customHeight="1">
      <c r="A114" s="252"/>
      <c r="B114" s="252"/>
      <c r="C114" s="76"/>
      <c r="D114" s="253" t="s">
        <v>240</v>
      </c>
      <c r="E114" s="253"/>
      <c r="F114" s="77">
        <v>101</v>
      </c>
      <c r="G114" s="83"/>
      <c r="H114" s="83">
        <v>0</v>
      </c>
      <c r="I114" s="83">
        <v>0</v>
      </c>
      <c r="J114" s="83">
        <v>0</v>
      </c>
      <c r="K114" s="82">
        <v>0</v>
      </c>
    </row>
    <row r="115" spans="1:11" ht="23.25" customHeight="1">
      <c r="A115" s="252"/>
      <c r="B115" s="252"/>
      <c r="C115" s="76"/>
      <c r="D115" s="253" t="s">
        <v>241</v>
      </c>
      <c r="E115" s="253"/>
      <c r="F115" s="77">
        <v>102</v>
      </c>
      <c r="G115" s="83"/>
      <c r="H115" s="83">
        <v>0</v>
      </c>
      <c r="I115" s="83">
        <v>0</v>
      </c>
      <c r="J115" s="83">
        <v>0</v>
      </c>
      <c r="K115" s="82">
        <v>0</v>
      </c>
    </row>
    <row r="116" spans="1:11" ht="34.5" customHeight="1">
      <c r="A116" s="252"/>
      <c r="B116" s="252"/>
      <c r="C116" s="76"/>
      <c r="D116" s="253" t="s">
        <v>242</v>
      </c>
      <c r="E116" s="253"/>
      <c r="F116" s="77">
        <v>103</v>
      </c>
      <c r="G116" s="83"/>
      <c r="H116" s="83">
        <v>0</v>
      </c>
      <c r="I116" s="83">
        <v>0</v>
      </c>
      <c r="J116" s="83">
        <v>0</v>
      </c>
      <c r="K116" s="82">
        <v>0</v>
      </c>
    </row>
    <row r="117" spans="1:11" ht="48.75" customHeight="1">
      <c r="A117" s="252"/>
      <c r="B117" s="252"/>
      <c r="C117" s="84" t="s">
        <v>43</v>
      </c>
      <c r="D117" s="253" t="s">
        <v>243</v>
      </c>
      <c r="E117" s="253"/>
      <c r="F117" s="77">
        <v>104</v>
      </c>
      <c r="G117" s="83"/>
      <c r="H117" s="83">
        <f>H118+H121+H124+H125</f>
        <v>99.96</v>
      </c>
      <c r="I117" s="83">
        <f>I118+I121+I124+I125</f>
        <v>115.269</v>
      </c>
      <c r="J117" s="83">
        <f>J118+J121+J124+J125</f>
        <v>128.9</v>
      </c>
      <c r="K117" s="82">
        <f>J117/I117*100</f>
        <v>111.82538236646454</v>
      </c>
    </row>
    <row r="118" spans="1:11" ht="12.75" customHeight="1">
      <c r="A118" s="252"/>
      <c r="B118" s="252"/>
      <c r="C118" s="252"/>
      <c r="D118" s="253" t="s">
        <v>244</v>
      </c>
      <c r="E118" s="253"/>
      <c r="F118" s="77">
        <v>105</v>
      </c>
      <c r="G118" s="83"/>
      <c r="H118" s="83">
        <v>0</v>
      </c>
      <c r="I118" s="83">
        <v>45.029</v>
      </c>
      <c r="J118" s="83">
        <v>57.6</v>
      </c>
      <c r="K118" s="82">
        <f>J118/I118*100</f>
        <v>127.91756423638098</v>
      </c>
    </row>
    <row r="119" spans="1:11" ht="14.25" customHeight="1">
      <c r="A119" s="252"/>
      <c r="B119" s="252"/>
      <c r="C119" s="252"/>
      <c r="D119" s="79"/>
      <c r="E119" s="79" t="s">
        <v>245</v>
      </c>
      <c r="F119" s="77">
        <v>106</v>
      </c>
      <c r="G119" s="83"/>
      <c r="H119" s="83">
        <v>0</v>
      </c>
      <c r="I119" s="83">
        <v>0</v>
      </c>
      <c r="J119" s="83">
        <v>0</v>
      </c>
      <c r="K119" s="82">
        <v>0</v>
      </c>
    </row>
    <row r="120" spans="1:11" ht="14.25" customHeight="1">
      <c r="A120" s="252"/>
      <c r="B120" s="252"/>
      <c r="C120" s="252"/>
      <c r="D120" s="79"/>
      <c r="E120" s="79" t="s">
        <v>246</v>
      </c>
      <c r="F120" s="77">
        <v>107</v>
      </c>
      <c r="G120" s="83"/>
      <c r="H120" s="83">
        <v>0</v>
      </c>
      <c r="I120" s="83">
        <v>0</v>
      </c>
      <c r="J120" s="83">
        <v>0</v>
      </c>
      <c r="K120" s="82">
        <v>0</v>
      </c>
    </row>
    <row r="121" spans="1:11" ht="23.25" customHeight="1">
      <c r="A121" s="252"/>
      <c r="B121" s="252"/>
      <c r="C121" s="252"/>
      <c r="D121" s="253" t="s">
        <v>247</v>
      </c>
      <c r="E121" s="253"/>
      <c r="F121" s="77">
        <v>108</v>
      </c>
      <c r="G121" s="83"/>
      <c r="H121" s="83">
        <v>65.52</v>
      </c>
      <c r="I121" s="83">
        <f>I122</f>
        <v>46.2</v>
      </c>
      <c r="J121" s="83">
        <f>J122</f>
        <v>46.2</v>
      </c>
      <c r="K121" s="82">
        <f>J121/I121*100</f>
        <v>100</v>
      </c>
    </row>
    <row r="122" spans="1:11" ht="14.25" customHeight="1">
      <c r="A122" s="252"/>
      <c r="B122" s="252"/>
      <c r="C122" s="252"/>
      <c r="D122" s="79"/>
      <c r="E122" s="79" t="s">
        <v>245</v>
      </c>
      <c r="F122" s="77">
        <v>109</v>
      </c>
      <c r="G122" s="83"/>
      <c r="H122" s="83">
        <v>65.52</v>
      </c>
      <c r="I122" s="83">
        <v>46.2</v>
      </c>
      <c r="J122" s="83">
        <v>46.2</v>
      </c>
      <c r="K122" s="82">
        <f>J122/I122*100</f>
        <v>100</v>
      </c>
    </row>
    <row r="123" spans="1:11" ht="12.75" customHeight="1">
      <c r="A123" s="252"/>
      <c r="B123" s="252"/>
      <c r="C123" s="252"/>
      <c r="D123" s="79"/>
      <c r="E123" s="79" t="s">
        <v>246</v>
      </c>
      <c r="F123" s="77">
        <v>110</v>
      </c>
      <c r="G123" s="83"/>
      <c r="H123" s="83"/>
      <c r="I123" s="83"/>
      <c r="J123" s="83"/>
      <c r="K123" s="82"/>
    </row>
    <row r="124" spans="1:11" ht="12.75" customHeight="1">
      <c r="A124" s="252"/>
      <c r="B124" s="252"/>
      <c r="C124" s="252"/>
      <c r="D124" s="253" t="s">
        <v>248</v>
      </c>
      <c r="E124" s="253"/>
      <c r="F124" s="77">
        <v>111</v>
      </c>
      <c r="G124" s="83"/>
      <c r="H124" s="83">
        <v>28.08</v>
      </c>
      <c r="I124" s="83">
        <v>19.8</v>
      </c>
      <c r="J124" s="83">
        <v>19.8</v>
      </c>
      <c r="K124" s="82">
        <f aca="true" t="shared" si="3" ref="K124:K129">J124/I124*100</f>
        <v>100</v>
      </c>
    </row>
    <row r="125" spans="1:11" ht="23.25" customHeight="1">
      <c r="A125" s="252"/>
      <c r="B125" s="252"/>
      <c r="C125" s="76"/>
      <c r="D125" s="253" t="s">
        <v>249</v>
      </c>
      <c r="E125" s="253"/>
      <c r="F125" s="77">
        <v>112</v>
      </c>
      <c r="G125" s="83"/>
      <c r="H125" s="83">
        <v>6.36</v>
      </c>
      <c r="I125" s="83">
        <v>4.24</v>
      </c>
      <c r="J125" s="83">
        <v>5.3</v>
      </c>
      <c r="K125" s="82">
        <f t="shared" si="3"/>
        <v>125</v>
      </c>
    </row>
    <row r="126" spans="1:11" ht="44.25" customHeight="1">
      <c r="A126" s="252"/>
      <c r="B126" s="252"/>
      <c r="C126" s="76" t="s">
        <v>45</v>
      </c>
      <c r="D126" s="253" t="s">
        <v>250</v>
      </c>
      <c r="E126" s="253"/>
      <c r="F126" s="77">
        <v>113</v>
      </c>
      <c r="G126" s="83"/>
      <c r="H126" s="83">
        <f>H127+H128+H129+H130+H131+H132</f>
        <v>564.471</v>
      </c>
      <c r="I126" s="83">
        <f>I127+I128+I129+I130+I131+I132</f>
        <v>545.5160000000001</v>
      </c>
      <c r="J126" s="83">
        <f>J127+J128+J129+J130+J131+J132</f>
        <v>552.397186</v>
      </c>
      <c r="K126" s="82">
        <f t="shared" si="3"/>
        <v>101.26140864795899</v>
      </c>
    </row>
    <row r="127" spans="1:11" ht="12.75" customHeight="1">
      <c r="A127" s="252"/>
      <c r="B127" s="252"/>
      <c r="C127" s="252"/>
      <c r="D127" s="253" t="s">
        <v>251</v>
      </c>
      <c r="E127" s="253"/>
      <c r="F127" s="77">
        <v>114</v>
      </c>
      <c r="G127" s="83"/>
      <c r="H127" s="83">
        <v>418.507</v>
      </c>
      <c r="I127" s="83">
        <v>392.682</v>
      </c>
      <c r="J127" s="83">
        <f>(J102+J121+J124+J125)*20.8/100</f>
        <v>397.90857600000004</v>
      </c>
      <c r="K127" s="82">
        <f t="shared" si="3"/>
        <v>101.3309945452045</v>
      </c>
    </row>
    <row r="128" spans="1:11" ht="12.75" customHeight="1">
      <c r="A128" s="252"/>
      <c r="B128" s="252"/>
      <c r="C128" s="252"/>
      <c r="D128" s="253" t="s">
        <v>252</v>
      </c>
      <c r="E128" s="253"/>
      <c r="F128" s="77">
        <v>115</v>
      </c>
      <c r="G128" s="83"/>
      <c r="H128" s="83">
        <v>9.56</v>
      </c>
      <c r="I128" s="83">
        <v>9.485</v>
      </c>
      <c r="J128" s="83">
        <f>(J102)*0.5/100</f>
        <v>9.20861</v>
      </c>
      <c r="K128" s="82">
        <f t="shared" si="3"/>
        <v>97.08603057459146</v>
      </c>
    </row>
    <row r="129" spans="1:11" ht="23.25" customHeight="1">
      <c r="A129" s="252"/>
      <c r="B129" s="252"/>
      <c r="C129" s="252"/>
      <c r="D129" s="253" t="s">
        <v>253</v>
      </c>
      <c r="E129" s="253"/>
      <c r="F129" s="77">
        <v>116</v>
      </c>
      <c r="G129" s="83"/>
      <c r="H129" s="83">
        <v>104.627</v>
      </c>
      <c r="I129" s="83">
        <v>118.446</v>
      </c>
      <c r="J129" s="83">
        <v>119.53</v>
      </c>
      <c r="K129" s="82">
        <f t="shared" si="3"/>
        <v>100.91518497880891</v>
      </c>
    </row>
    <row r="130" spans="1:11" ht="23.25" customHeight="1">
      <c r="A130" s="252"/>
      <c r="B130" s="252"/>
      <c r="C130" s="252"/>
      <c r="D130" s="253" t="s">
        <v>254</v>
      </c>
      <c r="E130" s="253"/>
      <c r="F130" s="77">
        <v>117</v>
      </c>
      <c r="G130" s="83"/>
      <c r="H130" s="83">
        <v>0</v>
      </c>
      <c r="I130" s="83">
        <v>0</v>
      </c>
      <c r="J130" s="83">
        <v>0</v>
      </c>
      <c r="K130" s="82">
        <v>0</v>
      </c>
    </row>
    <row r="131" spans="1:11" ht="23.25" customHeight="1">
      <c r="A131" s="252"/>
      <c r="B131" s="252"/>
      <c r="C131" s="252"/>
      <c r="D131" s="253" t="s">
        <v>255</v>
      </c>
      <c r="E131" s="253"/>
      <c r="F131" s="77">
        <v>118</v>
      </c>
      <c r="G131" s="83"/>
      <c r="H131" s="83">
        <v>4.413</v>
      </c>
      <c r="I131" s="83">
        <v>4.744</v>
      </c>
      <c r="J131" s="83">
        <v>4.95</v>
      </c>
      <c r="K131" s="82">
        <f>J131/I131*100</f>
        <v>104.34232715008433</v>
      </c>
    </row>
    <row r="132" spans="1:11" ht="23.25" customHeight="1">
      <c r="A132" s="252"/>
      <c r="B132" s="252"/>
      <c r="C132" s="252"/>
      <c r="D132" s="253" t="s">
        <v>256</v>
      </c>
      <c r="E132" s="253"/>
      <c r="F132" s="77">
        <v>119</v>
      </c>
      <c r="G132" s="83"/>
      <c r="H132" s="83">
        <v>27.364</v>
      </c>
      <c r="I132" s="83">
        <v>20.159</v>
      </c>
      <c r="J132" s="83">
        <v>20.8</v>
      </c>
      <c r="K132" s="82">
        <f>J132/I132*100</f>
        <v>103.1797212163302</v>
      </c>
    </row>
    <row r="133" spans="1:11" ht="41.25" customHeight="1">
      <c r="A133" s="252"/>
      <c r="B133" s="252"/>
      <c r="C133" s="256" t="s">
        <v>257</v>
      </c>
      <c r="D133" s="256"/>
      <c r="E133" s="256"/>
      <c r="F133" s="77">
        <v>120</v>
      </c>
      <c r="G133" s="83"/>
      <c r="H133" s="83">
        <f>H134+H137+H138+H139+H140+H141</f>
        <v>106.99</v>
      </c>
      <c r="I133" s="83">
        <f>I134+I137+I138+I139+I140+I141</f>
        <v>200.877</v>
      </c>
      <c r="J133" s="83">
        <f>J134+J137+J138+J139+J140+J141</f>
        <v>131.879</v>
      </c>
      <c r="K133" s="82">
        <f>J133/I133*100</f>
        <v>65.65161765657591</v>
      </c>
    </row>
    <row r="134" spans="1:11" ht="23.25" customHeight="1">
      <c r="A134" s="252"/>
      <c r="B134" s="252"/>
      <c r="C134" s="76" t="s">
        <v>19</v>
      </c>
      <c r="D134" s="253" t="s">
        <v>258</v>
      </c>
      <c r="E134" s="253"/>
      <c r="F134" s="77">
        <v>121</v>
      </c>
      <c r="G134" s="83"/>
      <c r="H134" s="83">
        <f>H135+H136</f>
        <v>15</v>
      </c>
      <c r="I134" s="83">
        <f>I135+I136</f>
        <v>0.092</v>
      </c>
      <c r="J134" s="83">
        <f>J135+J136</f>
        <v>15.1</v>
      </c>
      <c r="K134" s="82">
        <v>0</v>
      </c>
    </row>
    <row r="135" spans="1:11" ht="12.75" customHeight="1">
      <c r="A135" s="252"/>
      <c r="B135" s="252"/>
      <c r="C135" s="76"/>
      <c r="D135" s="253" t="s">
        <v>259</v>
      </c>
      <c r="E135" s="253"/>
      <c r="F135" s="77">
        <v>122</v>
      </c>
      <c r="G135" s="83"/>
      <c r="H135" s="83">
        <v>15</v>
      </c>
      <c r="I135" s="83">
        <v>0</v>
      </c>
      <c r="J135" s="83">
        <v>15</v>
      </c>
      <c r="K135" s="82">
        <v>0</v>
      </c>
    </row>
    <row r="136" spans="1:11" ht="12.75" customHeight="1">
      <c r="A136" s="252"/>
      <c r="B136" s="252"/>
      <c r="C136" s="76"/>
      <c r="D136" s="253" t="s">
        <v>260</v>
      </c>
      <c r="E136" s="253"/>
      <c r="F136" s="77">
        <v>123</v>
      </c>
      <c r="G136" s="83"/>
      <c r="H136" s="83">
        <v>0</v>
      </c>
      <c r="I136" s="83">
        <v>0.092</v>
      </c>
      <c r="J136" s="83">
        <v>0.1</v>
      </c>
      <c r="K136" s="82">
        <f>J136/I136*100</f>
        <v>108.69565217391306</v>
      </c>
    </row>
    <row r="137" spans="1:11" ht="12.75" customHeight="1">
      <c r="A137" s="252"/>
      <c r="B137" s="252"/>
      <c r="C137" s="76" t="s">
        <v>21</v>
      </c>
      <c r="D137" s="253" t="s">
        <v>261</v>
      </c>
      <c r="E137" s="253"/>
      <c r="F137" s="77">
        <v>124</v>
      </c>
      <c r="G137" s="83"/>
      <c r="H137" s="83">
        <v>0</v>
      </c>
      <c r="I137" s="83">
        <f>49.918+7.173</f>
        <v>57.091</v>
      </c>
      <c r="J137" s="83">
        <v>10</v>
      </c>
      <c r="K137" s="82">
        <f>J137/I137*100</f>
        <v>17.515895675325357</v>
      </c>
    </row>
    <row r="138" spans="1:11" ht="23.25" customHeight="1">
      <c r="A138" s="252"/>
      <c r="B138" s="252"/>
      <c r="C138" s="76" t="s">
        <v>67</v>
      </c>
      <c r="D138" s="253" t="s">
        <v>262</v>
      </c>
      <c r="E138" s="253"/>
      <c r="F138" s="77">
        <v>125</v>
      </c>
      <c r="G138" s="83"/>
      <c r="H138" s="83">
        <v>0</v>
      </c>
      <c r="I138" s="83">
        <v>0</v>
      </c>
      <c r="J138" s="83">
        <v>0</v>
      </c>
      <c r="K138" s="82">
        <v>0</v>
      </c>
    </row>
    <row r="139" spans="1:11" ht="12.75" customHeight="1">
      <c r="A139" s="252"/>
      <c r="B139" s="252"/>
      <c r="C139" s="76" t="s">
        <v>77</v>
      </c>
      <c r="D139" s="253" t="s">
        <v>263</v>
      </c>
      <c r="E139" s="253"/>
      <c r="F139" s="77">
        <v>126</v>
      </c>
      <c r="G139" s="83"/>
      <c r="H139" s="83">
        <v>0</v>
      </c>
      <c r="I139" s="83">
        <v>0</v>
      </c>
      <c r="J139" s="83">
        <v>0</v>
      </c>
      <c r="K139" s="82">
        <v>0</v>
      </c>
    </row>
    <row r="140" spans="1:11" ht="23.25" customHeight="1">
      <c r="A140" s="252"/>
      <c r="B140" s="252"/>
      <c r="C140" s="76" t="s">
        <v>79</v>
      </c>
      <c r="D140" s="253" t="s">
        <v>264</v>
      </c>
      <c r="E140" s="253"/>
      <c r="F140" s="77">
        <v>127</v>
      </c>
      <c r="G140" s="83"/>
      <c r="H140" s="83">
        <v>91.99</v>
      </c>
      <c r="I140" s="83">
        <v>98.533</v>
      </c>
      <c r="J140" s="83">
        <v>130</v>
      </c>
      <c r="K140" s="82">
        <f>J140/I140*100</f>
        <v>131.9354936924685</v>
      </c>
    </row>
    <row r="141" spans="1:11" ht="23.25" customHeight="1">
      <c r="A141" s="252"/>
      <c r="B141" s="252"/>
      <c r="C141" s="71" t="s">
        <v>265</v>
      </c>
      <c r="D141" s="255" t="s">
        <v>266</v>
      </c>
      <c r="E141" s="255"/>
      <c r="F141" s="77">
        <v>128</v>
      </c>
      <c r="G141" s="83"/>
      <c r="H141" s="83">
        <f>H142-H143</f>
        <v>0</v>
      </c>
      <c r="I141" s="83">
        <f>I142-I145</f>
        <v>45.161</v>
      </c>
      <c r="J141" s="83">
        <f>J142-J145</f>
        <v>-23.221</v>
      </c>
      <c r="K141" s="82">
        <f>J141/I141*100</f>
        <v>-51.41825911738004</v>
      </c>
    </row>
    <row r="142" spans="1:11" ht="24.75" customHeight="1">
      <c r="A142" s="252"/>
      <c r="B142" s="76"/>
      <c r="C142" s="76"/>
      <c r="D142" s="88" t="s">
        <v>129</v>
      </c>
      <c r="E142" s="85" t="s">
        <v>267</v>
      </c>
      <c r="F142" s="77">
        <v>129</v>
      </c>
      <c r="G142" s="83"/>
      <c r="H142" s="83">
        <v>0</v>
      </c>
      <c r="I142" s="83">
        <f>I143+I144</f>
        <v>45.161</v>
      </c>
      <c r="J142" s="83">
        <f>J143+J144</f>
        <v>21.94</v>
      </c>
      <c r="K142" s="82">
        <f>J142/I142*100</f>
        <v>48.58174088261996</v>
      </c>
    </row>
    <row r="143" spans="1:11" ht="23.25" customHeight="1">
      <c r="A143" s="252"/>
      <c r="B143" s="76"/>
      <c r="C143" s="76"/>
      <c r="D143" s="88" t="s">
        <v>268</v>
      </c>
      <c r="E143" s="79" t="s">
        <v>269</v>
      </c>
      <c r="F143" s="77">
        <v>130</v>
      </c>
      <c r="G143" s="83"/>
      <c r="H143" s="83">
        <v>0</v>
      </c>
      <c r="I143" s="83">
        <v>45.161</v>
      </c>
      <c r="J143" s="83">
        <v>21.94</v>
      </c>
      <c r="K143" s="82">
        <f>J143/I143*100</f>
        <v>48.58174088261996</v>
      </c>
    </row>
    <row r="144" spans="1:11" ht="25.5" customHeight="1">
      <c r="A144" s="252"/>
      <c r="B144" s="76"/>
      <c r="C144" s="76"/>
      <c r="D144" s="79" t="s">
        <v>270</v>
      </c>
      <c r="E144" s="79" t="s">
        <v>271</v>
      </c>
      <c r="F144" s="77" t="s">
        <v>272</v>
      </c>
      <c r="G144" s="83"/>
      <c r="H144" s="83">
        <f>H145+H146+H149</f>
        <v>0</v>
      </c>
      <c r="I144" s="83">
        <v>0</v>
      </c>
      <c r="J144" s="83">
        <v>0</v>
      </c>
      <c r="K144" s="82">
        <v>0</v>
      </c>
    </row>
    <row r="145" spans="1:11" ht="35.25" customHeight="1">
      <c r="A145" s="252"/>
      <c r="B145" s="76"/>
      <c r="C145" s="76"/>
      <c r="D145" s="79" t="s">
        <v>131</v>
      </c>
      <c r="E145" s="79" t="s">
        <v>273</v>
      </c>
      <c r="F145" s="77">
        <v>131</v>
      </c>
      <c r="G145" s="83"/>
      <c r="H145" s="83">
        <v>0</v>
      </c>
      <c r="I145" s="83">
        <f>I146</f>
        <v>0</v>
      </c>
      <c r="J145" s="83">
        <f>J146</f>
        <v>45.161</v>
      </c>
      <c r="K145" s="82">
        <v>0</v>
      </c>
    </row>
    <row r="146" spans="1:11" ht="24.75" customHeight="1">
      <c r="A146" s="252"/>
      <c r="B146" s="76"/>
      <c r="C146" s="76"/>
      <c r="D146" s="79" t="s">
        <v>274</v>
      </c>
      <c r="E146" s="79" t="s">
        <v>275</v>
      </c>
      <c r="F146" s="77">
        <v>132</v>
      </c>
      <c r="G146" s="83"/>
      <c r="H146" s="83">
        <v>0</v>
      </c>
      <c r="I146" s="83">
        <v>0</v>
      </c>
      <c r="J146" s="83">
        <f>J147+J148+J149</f>
        <v>45.161</v>
      </c>
      <c r="K146" s="82">
        <v>0</v>
      </c>
    </row>
    <row r="147" spans="1:11" ht="12.75">
      <c r="A147" s="252"/>
      <c r="B147" s="76"/>
      <c r="C147" s="76"/>
      <c r="D147" s="79"/>
      <c r="E147" s="79" t="s">
        <v>276</v>
      </c>
      <c r="F147" s="77">
        <v>133</v>
      </c>
      <c r="G147" s="83"/>
      <c r="H147" s="83">
        <v>0</v>
      </c>
      <c r="I147" s="83">
        <v>0</v>
      </c>
      <c r="J147" s="83">
        <v>45.161</v>
      </c>
      <c r="K147" s="82">
        <v>0</v>
      </c>
    </row>
    <row r="148" spans="1:11" ht="22.5">
      <c r="A148" s="252"/>
      <c r="B148" s="76"/>
      <c r="C148" s="76"/>
      <c r="D148" s="79"/>
      <c r="E148" s="79" t="s">
        <v>277</v>
      </c>
      <c r="F148" s="77">
        <v>134</v>
      </c>
      <c r="G148" s="83"/>
      <c r="H148" s="83">
        <v>0</v>
      </c>
      <c r="I148" s="83">
        <v>0</v>
      </c>
      <c r="J148" s="83"/>
      <c r="K148" s="82">
        <v>0</v>
      </c>
    </row>
    <row r="149" spans="1:11" ht="12.75">
      <c r="A149" s="252"/>
      <c r="B149" s="76"/>
      <c r="C149" s="76"/>
      <c r="D149" s="79"/>
      <c r="E149" s="79" t="s">
        <v>278</v>
      </c>
      <c r="F149" s="77">
        <v>135</v>
      </c>
      <c r="G149" s="83"/>
      <c r="H149" s="83">
        <v>0</v>
      </c>
      <c r="I149" s="83">
        <v>0</v>
      </c>
      <c r="J149" s="83">
        <v>0</v>
      </c>
      <c r="K149" s="82">
        <v>0</v>
      </c>
    </row>
    <row r="150" spans="1:11" ht="26.25" customHeight="1">
      <c r="A150" s="252"/>
      <c r="B150" s="76">
        <v>2</v>
      </c>
      <c r="C150" s="76"/>
      <c r="D150" s="253" t="s">
        <v>279</v>
      </c>
      <c r="E150" s="253"/>
      <c r="F150" s="77">
        <v>136</v>
      </c>
      <c r="G150" s="81"/>
      <c r="H150" s="81">
        <f>H151+H154+H157</f>
        <v>0</v>
      </c>
      <c r="I150" s="81">
        <f>I151+I154+I157</f>
        <v>0</v>
      </c>
      <c r="J150" s="81">
        <f>J151+J154+J157</f>
        <v>0</v>
      </c>
      <c r="K150" s="82">
        <v>0</v>
      </c>
    </row>
    <row r="151" spans="1:11" ht="23.25" customHeight="1">
      <c r="A151" s="252"/>
      <c r="B151" s="252"/>
      <c r="C151" s="76" t="s">
        <v>19</v>
      </c>
      <c r="D151" s="253" t="s">
        <v>280</v>
      </c>
      <c r="E151" s="253"/>
      <c r="F151" s="77">
        <v>137</v>
      </c>
      <c r="G151" s="83"/>
      <c r="H151" s="83">
        <f>H152+H153</f>
        <v>0</v>
      </c>
      <c r="I151" s="83">
        <f>I152+I153</f>
        <v>0</v>
      </c>
      <c r="J151" s="83">
        <f>J152+J153</f>
        <v>0</v>
      </c>
      <c r="K151" s="82">
        <v>0</v>
      </c>
    </row>
    <row r="152" spans="1:11" ht="12.75">
      <c r="A152" s="252"/>
      <c r="B152" s="252"/>
      <c r="C152" s="76"/>
      <c r="D152" s="79" t="s">
        <v>111</v>
      </c>
      <c r="E152" s="79" t="s">
        <v>281</v>
      </c>
      <c r="F152" s="77">
        <v>138</v>
      </c>
      <c r="G152" s="83"/>
      <c r="H152" s="83">
        <v>0</v>
      </c>
      <c r="I152" s="83">
        <v>0</v>
      </c>
      <c r="J152" s="83">
        <v>0</v>
      </c>
      <c r="K152" s="82">
        <v>0</v>
      </c>
    </row>
    <row r="153" spans="1:11" ht="22.5">
      <c r="A153" s="252"/>
      <c r="B153" s="252"/>
      <c r="C153" s="76"/>
      <c r="D153" s="79" t="s">
        <v>113</v>
      </c>
      <c r="E153" s="79" t="s">
        <v>282</v>
      </c>
      <c r="F153" s="77">
        <v>139</v>
      </c>
      <c r="G153" s="83"/>
      <c r="H153" s="83">
        <v>0</v>
      </c>
      <c r="I153" s="83">
        <v>0</v>
      </c>
      <c r="J153" s="83">
        <v>0</v>
      </c>
      <c r="K153" s="82">
        <v>0</v>
      </c>
    </row>
    <row r="154" spans="1:11" ht="23.25" customHeight="1">
      <c r="A154" s="252"/>
      <c r="B154" s="252"/>
      <c r="C154" s="76" t="s">
        <v>21</v>
      </c>
      <c r="D154" s="253" t="s">
        <v>283</v>
      </c>
      <c r="E154" s="253"/>
      <c r="F154" s="77">
        <v>140</v>
      </c>
      <c r="G154" s="83"/>
      <c r="H154" s="83">
        <f>H155+H156</f>
        <v>0</v>
      </c>
      <c r="I154" s="83">
        <f>I155+I156</f>
        <v>0</v>
      </c>
      <c r="J154" s="83">
        <f>J155+J156</f>
        <v>0</v>
      </c>
      <c r="K154" s="82">
        <v>0</v>
      </c>
    </row>
    <row r="155" spans="1:11" ht="12.75">
      <c r="A155" s="252"/>
      <c r="B155" s="252"/>
      <c r="C155" s="76"/>
      <c r="D155" s="79" t="s">
        <v>153</v>
      </c>
      <c r="E155" s="79" t="s">
        <v>281</v>
      </c>
      <c r="F155" s="77">
        <v>141</v>
      </c>
      <c r="G155" s="83"/>
      <c r="H155" s="83">
        <v>0</v>
      </c>
      <c r="I155" s="83">
        <v>0</v>
      </c>
      <c r="J155" s="83">
        <v>0</v>
      </c>
      <c r="K155" s="82">
        <v>0</v>
      </c>
    </row>
    <row r="156" spans="1:11" ht="22.5">
      <c r="A156" s="252"/>
      <c r="B156" s="252"/>
      <c r="C156" s="76"/>
      <c r="D156" s="79" t="s">
        <v>155</v>
      </c>
      <c r="E156" s="79" t="s">
        <v>282</v>
      </c>
      <c r="F156" s="77">
        <v>142</v>
      </c>
      <c r="G156" s="83"/>
      <c r="H156" s="83">
        <v>0</v>
      </c>
      <c r="I156" s="83">
        <v>0</v>
      </c>
      <c r="J156" s="83">
        <v>0</v>
      </c>
      <c r="K156" s="82">
        <v>0</v>
      </c>
    </row>
    <row r="157" spans="1:11" ht="12.75" customHeight="1">
      <c r="A157" s="252"/>
      <c r="B157" s="252"/>
      <c r="C157" s="76" t="s">
        <v>67</v>
      </c>
      <c r="D157" s="253" t="s">
        <v>284</v>
      </c>
      <c r="E157" s="253"/>
      <c r="F157" s="77">
        <v>143</v>
      </c>
      <c r="G157" s="83"/>
      <c r="H157" s="83">
        <v>0</v>
      </c>
      <c r="I157" s="83">
        <v>0</v>
      </c>
      <c r="J157" s="83">
        <v>0</v>
      </c>
      <c r="K157" s="82">
        <v>0</v>
      </c>
    </row>
    <row r="158" spans="1:11" ht="18" customHeight="1">
      <c r="A158" s="252"/>
      <c r="B158" s="76">
        <v>3</v>
      </c>
      <c r="C158" s="76"/>
      <c r="D158" s="253" t="s">
        <v>50</v>
      </c>
      <c r="E158" s="253"/>
      <c r="F158" s="77">
        <v>144</v>
      </c>
      <c r="G158" s="81"/>
      <c r="H158" s="81">
        <v>0</v>
      </c>
      <c r="I158" s="81">
        <v>0</v>
      </c>
      <c r="J158" s="81">
        <v>0</v>
      </c>
      <c r="K158" s="82">
        <v>0</v>
      </c>
    </row>
    <row r="159" spans="1:11" ht="27.75" customHeight="1">
      <c r="A159" s="76" t="s">
        <v>51</v>
      </c>
      <c r="B159" s="76"/>
      <c r="C159" s="76"/>
      <c r="D159" s="253" t="s">
        <v>285</v>
      </c>
      <c r="E159" s="253"/>
      <c r="F159" s="77">
        <v>145</v>
      </c>
      <c r="G159" s="81"/>
      <c r="H159" s="81">
        <f>H14-H42</f>
        <v>204.64300000000003</v>
      </c>
      <c r="I159" s="81">
        <f>I14-I42</f>
        <v>492.20929999999953</v>
      </c>
      <c r="J159" s="81">
        <f>J14-J42</f>
        <v>499.4712206000004</v>
      </c>
      <c r="K159" s="82">
        <f>J159/I159*100</f>
        <v>101.47537248889871</v>
      </c>
    </row>
    <row r="160" spans="1:11" ht="12.75">
      <c r="A160" s="76"/>
      <c r="B160" s="76"/>
      <c r="C160" s="76"/>
      <c r="D160" s="79"/>
      <c r="E160" s="79" t="s">
        <v>286</v>
      </c>
      <c r="F160" s="77">
        <v>146</v>
      </c>
      <c r="G160" s="81"/>
      <c r="H160" s="81"/>
      <c r="I160" s="81"/>
      <c r="J160" s="81">
        <v>45.161</v>
      </c>
      <c r="K160" s="82">
        <v>0</v>
      </c>
    </row>
    <row r="161" spans="1:11" ht="12.75">
      <c r="A161" s="76"/>
      <c r="B161" s="76"/>
      <c r="C161" s="76"/>
      <c r="D161" s="79"/>
      <c r="E161" s="79" t="s">
        <v>287</v>
      </c>
      <c r="F161" s="77">
        <v>147</v>
      </c>
      <c r="G161" s="83"/>
      <c r="H161" s="83">
        <v>30.5</v>
      </c>
      <c r="I161" s="83">
        <f>20.497+45.161</f>
        <v>65.658</v>
      </c>
      <c r="J161" s="83">
        <f>25+21.944</f>
        <v>46.944</v>
      </c>
      <c r="K161" s="82">
        <f>J161/I161*100</f>
        <v>71.49776112583388</v>
      </c>
    </row>
    <row r="162" spans="1:11" ht="12.75" customHeight="1">
      <c r="A162" s="32" t="s">
        <v>53</v>
      </c>
      <c r="B162" s="32"/>
      <c r="C162" s="33"/>
      <c r="D162" s="271" t="s">
        <v>54</v>
      </c>
      <c r="E162" s="271"/>
      <c r="F162" s="77">
        <v>148</v>
      </c>
      <c r="G162" s="36"/>
      <c r="H162" s="36">
        <v>43.463</v>
      </c>
      <c r="I162" s="94">
        <f>(I159+I161)*16/100</f>
        <v>89.25876799999993</v>
      </c>
      <c r="J162" s="94">
        <f>(J159+J161-J160)*16/100</f>
        <v>80.20067529600006</v>
      </c>
      <c r="K162" s="82">
        <f>J162/I162*100</f>
        <v>89.85187348317436</v>
      </c>
    </row>
    <row r="163" spans="1:11" ht="12.75" customHeight="1">
      <c r="A163" s="71" t="s">
        <v>55</v>
      </c>
      <c r="B163" s="89"/>
      <c r="C163" s="76"/>
      <c r="D163" s="253" t="s">
        <v>89</v>
      </c>
      <c r="E163" s="253"/>
      <c r="F163" s="77">
        <v>149</v>
      </c>
      <c r="G163" s="81"/>
      <c r="H163" s="81"/>
      <c r="I163" s="81"/>
      <c r="J163" s="81"/>
      <c r="K163" s="82">
        <v>0</v>
      </c>
    </row>
    <row r="164" spans="1:11" ht="12.75" customHeight="1">
      <c r="A164" s="71"/>
      <c r="B164" s="89"/>
      <c r="C164" s="76"/>
      <c r="D164" s="253" t="s">
        <v>288</v>
      </c>
      <c r="E164" s="253"/>
      <c r="F164" s="77">
        <v>150</v>
      </c>
      <c r="G164" s="81"/>
      <c r="H164" s="81">
        <v>2219.799</v>
      </c>
      <c r="I164" s="81">
        <f>I100</f>
        <v>2126.8</v>
      </c>
      <c r="J164" s="81">
        <f>J100</f>
        <v>2134.8469999999998</v>
      </c>
      <c r="K164" s="82">
        <f aca="true" t="shared" si="4" ref="K164:K171">J164/I164*100</f>
        <v>100.37836185819069</v>
      </c>
    </row>
    <row r="165" spans="1:11" ht="12.75" customHeight="1">
      <c r="A165" s="71"/>
      <c r="B165" s="89"/>
      <c r="C165" s="76"/>
      <c r="D165" s="253" t="s">
        <v>289</v>
      </c>
      <c r="E165" s="253"/>
      <c r="F165" s="77">
        <v>151</v>
      </c>
      <c r="G165" s="81"/>
      <c r="H165" s="81">
        <v>1912.092</v>
      </c>
      <c r="I165" s="81">
        <f>I101</f>
        <v>1845.942</v>
      </c>
      <c r="J165" s="81">
        <f>J101</f>
        <v>1841.722</v>
      </c>
      <c r="K165" s="82">
        <f t="shared" si="4"/>
        <v>99.77139043371893</v>
      </c>
    </row>
    <row r="166" spans="1:11" ht="12.75" customHeight="1">
      <c r="A166" s="252"/>
      <c r="B166" s="76">
        <v>1</v>
      </c>
      <c r="C166" s="76"/>
      <c r="D166" s="253" t="s">
        <v>90</v>
      </c>
      <c r="E166" s="253"/>
      <c r="F166" s="77">
        <v>152</v>
      </c>
      <c r="G166" s="83"/>
      <c r="H166" s="83">
        <v>125</v>
      </c>
      <c r="I166" s="83">
        <v>120</v>
      </c>
      <c r="J166" s="83">
        <v>110</v>
      </c>
      <c r="K166" s="82">
        <f t="shared" si="4"/>
        <v>91.66666666666666</v>
      </c>
    </row>
    <row r="167" spans="1:11" ht="12.75" customHeight="1">
      <c r="A167" s="252"/>
      <c r="B167" s="76">
        <v>2</v>
      </c>
      <c r="C167" s="76"/>
      <c r="D167" s="253" t="s">
        <v>290</v>
      </c>
      <c r="E167" s="253"/>
      <c r="F167" s="77">
        <v>153</v>
      </c>
      <c r="G167" s="83"/>
      <c r="H167" s="83">
        <v>125</v>
      </c>
      <c r="I167" s="83">
        <v>117</v>
      </c>
      <c r="J167" s="83">
        <v>107</v>
      </c>
      <c r="K167" s="82">
        <f t="shared" si="4"/>
        <v>91.45299145299145</v>
      </c>
    </row>
    <row r="168" spans="1:11" ht="33.75" customHeight="1">
      <c r="A168" s="252"/>
      <c r="B168" s="76">
        <v>3</v>
      </c>
      <c r="C168" s="76" t="s">
        <v>19</v>
      </c>
      <c r="D168" s="253" t="s">
        <v>291</v>
      </c>
      <c r="E168" s="253"/>
      <c r="F168" s="77">
        <v>154</v>
      </c>
      <c r="G168" s="83"/>
      <c r="H168" s="83">
        <f>(H102/H167)/12*1000</f>
        <v>1274.728</v>
      </c>
      <c r="I168" s="83">
        <f>I165/I167/12*1000</f>
        <v>1314.7735042735042</v>
      </c>
      <c r="J168" s="83">
        <f>(J102/J167)/12*1000</f>
        <v>1434.3629283489097</v>
      </c>
      <c r="K168" s="82">
        <f t="shared" si="4"/>
        <v>109.09581944621604</v>
      </c>
    </row>
    <row r="169" spans="1:11" ht="33.75" customHeight="1">
      <c r="A169" s="252"/>
      <c r="B169" s="76"/>
      <c r="C169" s="76" t="s">
        <v>21</v>
      </c>
      <c r="D169" s="254" t="s">
        <v>292</v>
      </c>
      <c r="E169" s="254"/>
      <c r="F169" s="77">
        <v>155</v>
      </c>
      <c r="G169" s="83"/>
      <c r="H169" s="83">
        <v>1479.866</v>
      </c>
      <c r="I169" s="83">
        <f>I164/I167/12*1000</f>
        <v>1514.814814814815</v>
      </c>
      <c r="J169" s="83">
        <f>J164/J167/12*1000</f>
        <v>1662.6534267912768</v>
      </c>
      <c r="K169" s="82">
        <f t="shared" si="4"/>
        <v>109.75951717204026</v>
      </c>
    </row>
    <row r="170" spans="1:11" ht="23.25" customHeight="1">
      <c r="A170" s="252"/>
      <c r="B170" s="76">
        <v>4</v>
      </c>
      <c r="C170" s="76" t="s">
        <v>19</v>
      </c>
      <c r="D170" s="253" t="s">
        <v>293</v>
      </c>
      <c r="E170" s="253"/>
      <c r="F170" s="77">
        <v>156</v>
      </c>
      <c r="G170" s="83"/>
      <c r="H170" s="83">
        <v>31.05</v>
      </c>
      <c r="I170" s="83">
        <f>I15/I167</f>
        <v>34.91637606837607</v>
      </c>
      <c r="J170" s="83">
        <f>J15/J167</f>
        <v>39.5</v>
      </c>
      <c r="K170" s="82">
        <f t="shared" si="4"/>
        <v>113.12743316387677</v>
      </c>
    </row>
    <row r="171" spans="1:11" ht="33.75" customHeight="1">
      <c r="A171" s="252"/>
      <c r="B171" s="76"/>
      <c r="C171" s="76" t="s">
        <v>21</v>
      </c>
      <c r="D171" s="253" t="s">
        <v>294</v>
      </c>
      <c r="E171" s="253"/>
      <c r="F171" s="77">
        <v>157</v>
      </c>
      <c r="G171" s="83"/>
      <c r="H171" s="83">
        <f>H170</f>
        <v>31.05</v>
      </c>
      <c r="I171" s="83">
        <f>I170</f>
        <v>34.91637606837607</v>
      </c>
      <c r="J171" s="83">
        <f>J170</f>
        <v>39.5</v>
      </c>
      <c r="K171" s="82">
        <f t="shared" si="4"/>
        <v>113.12743316387677</v>
      </c>
    </row>
    <row r="172" spans="1:11" ht="23.25" customHeight="1">
      <c r="A172" s="252"/>
      <c r="B172" s="76"/>
      <c r="C172" s="76" t="s">
        <v>295</v>
      </c>
      <c r="D172" s="253" t="s">
        <v>296</v>
      </c>
      <c r="E172" s="253"/>
      <c r="F172" s="77">
        <v>158</v>
      </c>
      <c r="G172" s="83"/>
      <c r="H172" s="83">
        <v>0</v>
      </c>
      <c r="I172" s="83">
        <v>0</v>
      </c>
      <c r="J172" s="83">
        <v>0</v>
      </c>
      <c r="K172" s="82">
        <v>0</v>
      </c>
    </row>
    <row r="173" spans="1:11" ht="12.75">
      <c r="A173" s="252"/>
      <c r="B173" s="76"/>
      <c r="C173" s="76"/>
      <c r="D173" s="79"/>
      <c r="E173" s="79" t="s">
        <v>297</v>
      </c>
      <c r="F173" s="77">
        <v>159</v>
      </c>
      <c r="G173" s="83"/>
      <c r="H173" s="83">
        <v>0</v>
      </c>
      <c r="I173" s="83">
        <v>0</v>
      </c>
      <c r="J173" s="83">
        <v>0</v>
      </c>
      <c r="K173" s="82">
        <v>0</v>
      </c>
    </row>
    <row r="174" spans="1:11" ht="12.75">
      <c r="A174" s="252"/>
      <c r="B174" s="76"/>
      <c r="C174" s="76"/>
      <c r="D174" s="79"/>
      <c r="E174" s="79" t="s">
        <v>298</v>
      </c>
      <c r="F174" s="77">
        <v>160</v>
      </c>
      <c r="G174" s="83"/>
      <c r="H174" s="83">
        <v>0</v>
      </c>
      <c r="I174" s="83">
        <v>0</v>
      </c>
      <c r="J174" s="83">
        <v>0</v>
      </c>
      <c r="K174" s="82">
        <v>0</v>
      </c>
    </row>
    <row r="175" spans="1:11" ht="12.75">
      <c r="A175" s="252"/>
      <c r="B175" s="76"/>
      <c r="C175" s="76"/>
      <c r="D175" s="79"/>
      <c r="E175" s="79" t="s">
        <v>299</v>
      </c>
      <c r="F175" s="77">
        <v>161</v>
      </c>
      <c r="G175" s="83"/>
      <c r="H175" s="83">
        <v>0</v>
      </c>
      <c r="I175" s="83">
        <v>0</v>
      </c>
      <c r="J175" s="83">
        <v>0</v>
      </c>
      <c r="K175" s="82">
        <v>0</v>
      </c>
    </row>
    <row r="176" spans="1:11" ht="22.5">
      <c r="A176" s="252"/>
      <c r="B176" s="76"/>
      <c r="C176" s="76"/>
      <c r="D176" s="79"/>
      <c r="E176" s="79" t="s">
        <v>300</v>
      </c>
      <c r="F176" s="77">
        <v>162</v>
      </c>
      <c r="G176" s="83"/>
      <c r="H176" s="83">
        <v>0</v>
      </c>
      <c r="I176" s="83">
        <v>0</v>
      </c>
      <c r="J176" s="83">
        <v>0</v>
      </c>
      <c r="K176" s="82">
        <v>0</v>
      </c>
    </row>
    <row r="177" spans="1:11" ht="12.75" customHeight="1">
      <c r="A177" s="95"/>
      <c r="B177" s="96"/>
      <c r="C177" s="96"/>
      <c r="D177" s="250" t="s">
        <v>301</v>
      </c>
      <c r="E177" s="250"/>
      <c r="F177" s="77">
        <v>163</v>
      </c>
      <c r="G177" s="98"/>
      <c r="H177" s="98">
        <v>0</v>
      </c>
      <c r="I177" s="98">
        <v>0</v>
      </c>
      <c r="J177" s="98">
        <v>0</v>
      </c>
      <c r="K177" s="82">
        <v>0</v>
      </c>
    </row>
    <row r="178" spans="1:11" ht="12.75" customHeight="1">
      <c r="A178" s="95"/>
      <c r="B178" s="96"/>
      <c r="C178" s="96"/>
      <c r="D178" s="250" t="s">
        <v>302</v>
      </c>
      <c r="E178" s="250"/>
      <c r="F178" s="77">
        <v>164</v>
      </c>
      <c r="G178" s="98"/>
      <c r="H178" s="98">
        <v>0</v>
      </c>
      <c r="I178" s="98">
        <v>0</v>
      </c>
      <c r="J178" s="98">
        <v>0</v>
      </c>
      <c r="K178" s="82">
        <v>0</v>
      </c>
    </row>
    <row r="179" spans="1:11" ht="22.5">
      <c r="A179" s="95"/>
      <c r="B179" s="96"/>
      <c r="C179" s="96"/>
      <c r="D179" s="97"/>
      <c r="E179" s="97" t="s">
        <v>303</v>
      </c>
      <c r="F179" s="77">
        <v>165</v>
      </c>
      <c r="G179" s="98"/>
      <c r="H179" s="98">
        <v>0</v>
      </c>
      <c r="I179" s="98">
        <v>0</v>
      </c>
      <c r="J179" s="98">
        <v>0</v>
      </c>
      <c r="K179" s="82">
        <v>0</v>
      </c>
    </row>
    <row r="180" spans="1:11" ht="12.75">
      <c r="A180" s="95"/>
      <c r="B180" s="96"/>
      <c r="C180" s="96"/>
      <c r="D180" s="97"/>
      <c r="E180" s="97" t="s">
        <v>304</v>
      </c>
      <c r="F180" s="77">
        <v>166</v>
      </c>
      <c r="G180" s="98"/>
      <c r="H180" s="98">
        <v>0</v>
      </c>
      <c r="I180" s="98">
        <v>0</v>
      </c>
      <c r="J180" s="98">
        <v>0</v>
      </c>
      <c r="K180" s="82">
        <v>0</v>
      </c>
    </row>
    <row r="181" spans="1:11" ht="12.75">
      <c r="A181" s="95"/>
      <c r="B181" s="96"/>
      <c r="C181" s="96"/>
      <c r="D181" s="97"/>
      <c r="E181" s="97" t="s">
        <v>305</v>
      </c>
      <c r="F181" s="77">
        <v>167</v>
      </c>
      <c r="G181" s="98"/>
      <c r="H181" s="98">
        <v>0</v>
      </c>
      <c r="I181" s="98">
        <v>0</v>
      </c>
      <c r="J181" s="98">
        <v>0</v>
      </c>
      <c r="K181" s="82">
        <v>0</v>
      </c>
    </row>
    <row r="182" spans="1:11" ht="12.75">
      <c r="A182" s="95"/>
      <c r="B182" s="96"/>
      <c r="C182" s="96"/>
      <c r="D182" s="97"/>
      <c r="E182" s="97" t="s">
        <v>306</v>
      </c>
      <c r="F182" s="77">
        <v>168</v>
      </c>
      <c r="G182" s="98"/>
      <c r="H182" s="98">
        <v>0</v>
      </c>
      <c r="I182" s="98">
        <v>0</v>
      </c>
      <c r="J182" s="98">
        <v>0</v>
      </c>
      <c r="K182" s="82">
        <v>0</v>
      </c>
    </row>
    <row r="183" spans="1:11" ht="12.75">
      <c r="A183" s="99"/>
      <c r="B183" s="100"/>
      <c r="C183" s="100"/>
      <c r="D183" s="101"/>
      <c r="E183" s="101" t="s">
        <v>307</v>
      </c>
      <c r="F183" s="77">
        <v>169</v>
      </c>
      <c r="G183" s="102"/>
      <c r="H183" s="102">
        <v>0</v>
      </c>
      <c r="I183" s="102">
        <v>0</v>
      </c>
      <c r="J183" s="102">
        <v>0</v>
      </c>
      <c r="K183" s="82">
        <v>0</v>
      </c>
    </row>
    <row r="184" spans="1:11" s="8" customFormat="1" ht="33.75" customHeight="1">
      <c r="A184" s="103"/>
      <c r="B184" s="103"/>
      <c r="C184" s="103"/>
      <c r="D184" s="103"/>
      <c r="E184" s="251" t="s">
        <v>308</v>
      </c>
      <c r="F184" s="251"/>
      <c r="G184" s="251"/>
      <c r="H184" s="251"/>
      <c r="I184" s="251"/>
      <c r="J184" s="251"/>
      <c r="K184" s="251"/>
    </row>
    <row r="185" spans="1:11" s="1" customFormat="1" ht="11.25">
      <c r="A185" s="56"/>
      <c r="B185" s="56"/>
      <c r="C185" s="56"/>
      <c r="D185" s="56"/>
      <c r="E185" s="263" t="s">
        <v>309</v>
      </c>
      <c r="F185" s="263"/>
      <c r="G185" s="263"/>
      <c r="H185" s="263"/>
      <c r="I185" s="264">
        <v>161.2</v>
      </c>
      <c r="J185" s="264"/>
      <c r="K185" s="104" t="s">
        <v>4</v>
      </c>
    </row>
    <row r="186" spans="1:11" s="1" customFormat="1" ht="11.25">
      <c r="A186" s="56"/>
      <c r="B186" s="56"/>
      <c r="C186" s="56"/>
      <c r="D186" s="56"/>
      <c r="E186" s="263" t="s">
        <v>310</v>
      </c>
      <c r="F186" s="263"/>
      <c r="G186" s="263"/>
      <c r="H186" s="263"/>
      <c r="I186" s="264">
        <v>14.31</v>
      </c>
      <c r="J186" s="264"/>
      <c r="K186" s="104" t="s">
        <v>4</v>
      </c>
    </row>
    <row r="187" spans="1:11" s="1" customFormat="1" ht="11.25">
      <c r="A187" s="56"/>
      <c r="B187" s="56"/>
      <c r="C187" s="56"/>
      <c r="D187" s="56"/>
      <c r="E187" s="263" t="s">
        <v>311</v>
      </c>
      <c r="F187" s="263"/>
      <c r="G187" s="263"/>
      <c r="H187" s="263"/>
      <c r="I187" s="249">
        <v>1805.6</v>
      </c>
      <c r="J187" s="249"/>
      <c r="K187" s="104" t="s">
        <v>4</v>
      </c>
    </row>
    <row r="188" spans="1:11" s="1" customFormat="1" ht="11.25">
      <c r="A188" s="56"/>
      <c r="B188" s="56"/>
      <c r="C188" s="56"/>
      <c r="D188" s="56"/>
      <c r="E188" s="263" t="s">
        <v>312</v>
      </c>
      <c r="F188" s="263"/>
      <c r="G188" s="263"/>
      <c r="H188" s="263"/>
      <c r="I188" s="264">
        <v>2.475</v>
      </c>
      <c r="J188" s="264"/>
      <c r="K188" s="104" t="s">
        <v>4</v>
      </c>
    </row>
    <row r="189" spans="1:11" s="1" customFormat="1" ht="32.25" customHeight="1">
      <c r="A189" s="56"/>
      <c r="B189" s="56"/>
      <c r="C189" s="56"/>
      <c r="D189" s="56"/>
      <c r="E189" s="263" t="s">
        <v>313</v>
      </c>
      <c r="F189" s="263"/>
      <c r="G189" s="263"/>
      <c r="H189" s="263"/>
      <c r="I189" s="264">
        <v>1808.085</v>
      </c>
      <c r="J189" s="264"/>
      <c r="K189" s="104" t="s">
        <v>4</v>
      </c>
    </row>
    <row r="190" spans="1:11" s="1" customFormat="1" ht="40.5" customHeight="1">
      <c r="A190" s="56"/>
      <c r="B190" s="56"/>
      <c r="C190" s="56"/>
      <c r="D190" s="56"/>
      <c r="E190" s="263" t="s">
        <v>314</v>
      </c>
      <c r="F190" s="263"/>
      <c r="G190" s="263"/>
      <c r="H190" s="263"/>
      <c r="I190" s="264">
        <v>33.638</v>
      </c>
      <c r="J190" s="264"/>
      <c r="K190" s="104" t="s">
        <v>4</v>
      </c>
    </row>
    <row r="191" spans="1:11" s="1" customFormat="1" ht="28.5" customHeight="1">
      <c r="A191" s="56"/>
      <c r="B191" s="56"/>
      <c r="C191" s="56"/>
      <c r="D191" s="56"/>
      <c r="E191" s="265" t="s">
        <v>315</v>
      </c>
      <c r="F191" s="265"/>
      <c r="G191" s="265"/>
      <c r="H191" s="265"/>
      <c r="I191" s="266">
        <v>1841.722</v>
      </c>
      <c r="J191" s="266"/>
      <c r="K191" s="105" t="s">
        <v>4</v>
      </c>
    </row>
    <row r="192" spans="1:11" s="2" customFormat="1" ht="19.5" customHeight="1">
      <c r="A192" s="267" t="s">
        <v>492</v>
      </c>
      <c r="B192" s="268"/>
      <c r="C192" s="268"/>
      <c r="D192" s="268"/>
      <c r="E192" s="268"/>
      <c r="F192" s="268"/>
      <c r="G192" s="268"/>
      <c r="H192" s="268"/>
      <c r="I192" s="268"/>
      <c r="J192" s="268"/>
      <c r="K192" s="60"/>
    </row>
    <row r="193" spans="1:11" s="106" customFormat="1" ht="27.75" customHeight="1">
      <c r="A193" s="268"/>
      <c r="B193" s="268"/>
      <c r="C193" s="268"/>
      <c r="D193" s="268"/>
      <c r="E193" s="268"/>
      <c r="F193" s="268"/>
      <c r="G193" s="268"/>
      <c r="H193" s="268"/>
      <c r="I193" s="268"/>
      <c r="J193" s="268"/>
      <c r="K193" s="60"/>
    </row>
  </sheetData>
  <sheetProtection selectLockedCells="1" selectUnlockedCells="1"/>
  <mergeCells count="146">
    <mergeCell ref="A1:G1"/>
    <mergeCell ref="A2:I2"/>
    <mergeCell ref="A3:E3"/>
    <mergeCell ref="A7:K7"/>
    <mergeCell ref="A15:A41"/>
    <mergeCell ref="D15:E15"/>
    <mergeCell ref="B16:B26"/>
    <mergeCell ref="D16:E16"/>
    <mergeCell ref="D21:E21"/>
    <mergeCell ref="D22:E22"/>
    <mergeCell ref="J11:J12"/>
    <mergeCell ref="B13:C13"/>
    <mergeCell ref="D13:E13"/>
    <mergeCell ref="D14:E14"/>
    <mergeCell ref="A10:C12"/>
    <mergeCell ref="D10:E12"/>
    <mergeCell ref="F10:F12"/>
    <mergeCell ref="G10:I10"/>
    <mergeCell ref="G11:H11"/>
    <mergeCell ref="I11:I12"/>
    <mergeCell ref="D35:E35"/>
    <mergeCell ref="B36:B40"/>
    <mergeCell ref="D36:E36"/>
    <mergeCell ref="D37:E37"/>
    <mergeCell ref="D38:E38"/>
    <mergeCell ref="D39:E39"/>
    <mergeCell ref="C23:C24"/>
    <mergeCell ref="D25:E25"/>
    <mergeCell ref="D26:E26"/>
    <mergeCell ref="D27:E27"/>
    <mergeCell ref="A43:A158"/>
    <mergeCell ref="C43:E43"/>
    <mergeCell ref="B44:B141"/>
    <mergeCell ref="C44:E44"/>
    <mergeCell ref="D45:E45"/>
    <mergeCell ref="D46:E46"/>
    <mergeCell ref="D47:E47"/>
    <mergeCell ref="D54:E54"/>
    <mergeCell ref="D55:E55"/>
    <mergeCell ref="D40:E40"/>
    <mergeCell ref="D41:E41"/>
    <mergeCell ref="B42:E42"/>
    <mergeCell ref="D50:E50"/>
    <mergeCell ref="D51:E51"/>
    <mergeCell ref="D52:E52"/>
    <mergeCell ref="D53:E53"/>
    <mergeCell ref="D79:E79"/>
    <mergeCell ref="D80:E80"/>
    <mergeCell ref="D58:E58"/>
    <mergeCell ref="D59:E59"/>
    <mergeCell ref="D60:E60"/>
    <mergeCell ref="D61:E61"/>
    <mergeCell ref="D63:E63"/>
    <mergeCell ref="D70:E70"/>
    <mergeCell ref="D75:E75"/>
    <mergeCell ref="D76:E76"/>
    <mergeCell ref="D77:E77"/>
    <mergeCell ref="D78:E78"/>
    <mergeCell ref="C99:E99"/>
    <mergeCell ref="D100:E100"/>
    <mergeCell ref="D81:E81"/>
    <mergeCell ref="D82:E82"/>
    <mergeCell ref="D91:E91"/>
    <mergeCell ref="C92:E92"/>
    <mergeCell ref="D93:E93"/>
    <mergeCell ref="D94:E94"/>
    <mergeCell ref="D95:E95"/>
    <mergeCell ref="D96:E96"/>
    <mergeCell ref="D97:E97"/>
    <mergeCell ref="D98:E98"/>
    <mergeCell ref="D112:E112"/>
    <mergeCell ref="D113:E113"/>
    <mergeCell ref="D101:E101"/>
    <mergeCell ref="C102:C104"/>
    <mergeCell ref="D102:E102"/>
    <mergeCell ref="D103:E103"/>
    <mergeCell ref="D104:E104"/>
    <mergeCell ref="D105:E105"/>
    <mergeCell ref="D106:E106"/>
    <mergeCell ref="D109:E109"/>
    <mergeCell ref="D110:E110"/>
    <mergeCell ref="D111:E111"/>
    <mergeCell ref="C118:C124"/>
    <mergeCell ref="D118:E118"/>
    <mergeCell ref="D121:E121"/>
    <mergeCell ref="D124:E124"/>
    <mergeCell ref="D114:E114"/>
    <mergeCell ref="D115:E115"/>
    <mergeCell ref="D116:E116"/>
    <mergeCell ref="D117:E117"/>
    <mergeCell ref="C127:C132"/>
    <mergeCell ref="D127:E127"/>
    <mergeCell ref="D128:E128"/>
    <mergeCell ref="D129:E129"/>
    <mergeCell ref="D130:E130"/>
    <mergeCell ref="D131:E131"/>
    <mergeCell ref="D132:E132"/>
    <mergeCell ref="D137:E137"/>
    <mergeCell ref="D138:E138"/>
    <mergeCell ref="D125:E125"/>
    <mergeCell ref="D126:E126"/>
    <mergeCell ref="C133:E133"/>
    <mergeCell ref="D134:E134"/>
    <mergeCell ref="D135:E135"/>
    <mergeCell ref="D136:E136"/>
    <mergeCell ref="B151:B157"/>
    <mergeCell ref="D151:E151"/>
    <mergeCell ref="D154:E154"/>
    <mergeCell ref="D157:E157"/>
    <mergeCell ref="D164:E164"/>
    <mergeCell ref="D165:E165"/>
    <mergeCell ref="D139:E139"/>
    <mergeCell ref="D140:E140"/>
    <mergeCell ref="D141:E141"/>
    <mergeCell ref="D150:E150"/>
    <mergeCell ref="D158:E158"/>
    <mergeCell ref="D159:E159"/>
    <mergeCell ref="D162:E162"/>
    <mergeCell ref="D163:E163"/>
    <mergeCell ref="A166:A176"/>
    <mergeCell ref="D166:E166"/>
    <mergeCell ref="D167:E167"/>
    <mergeCell ref="D168:E168"/>
    <mergeCell ref="D169:E169"/>
    <mergeCell ref="D170:E170"/>
    <mergeCell ref="D171:E171"/>
    <mergeCell ref="D172:E172"/>
    <mergeCell ref="E184:K184"/>
    <mergeCell ref="E185:H185"/>
    <mergeCell ref="I185:J185"/>
    <mergeCell ref="E186:H186"/>
    <mergeCell ref="I186:J186"/>
    <mergeCell ref="A192:J193"/>
    <mergeCell ref="H1:J1"/>
    <mergeCell ref="E187:H187"/>
    <mergeCell ref="I187:J187"/>
    <mergeCell ref="E188:H188"/>
    <mergeCell ref="I188:J188"/>
    <mergeCell ref="E189:H189"/>
    <mergeCell ref="I189:J189"/>
    <mergeCell ref="D177:E177"/>
    <mergeCell ref="D178:E178"/>
    <mergeCell ref="E190:H190"/>
    <mergeCell ref="I190:J190"/>
    <mergeCell ref="E191:H191"/>
    <mergeCell ref="I191:J191"/>
  </mergeCells>
  <printOptions/>
  <pageMargins left="0.34652777777777777" right="0.052083333333333336" top="0.49513888888888885" bottom="0.3048611111111111" header="0.25763888888888886" footer="0.06736111111111111"/>
  <pageSetup horizontalDpi="300" verticalDpi="300" orientation="portrait" paperSize="9" r:id="rId1"/>
  <headerFooter alignWithMargins="0">
    <oddHeader>&amp;C&amp;A</oddHeader>
    <oddFooter>&amp;CPagină &amp;P</oddFooter>
  </headerFooter>
</worksheet>
</file>

<file path=xl/worksheets/sheet3.xml><?xml version="1.0" encoding="utf-8"?>
<worksheet xmlns="http://schemas.openxmlformats.org/spreadsheetml/2006/main" xmlns:r="http://schemas.openxmlformats.org/officeDocument/2006/relationships">
  <dimension ref="A1:I43"/>
  <sheetViews>
    <sheetView zoomScale="90" zoomScaleNormal="90" zoomScalePageLayoutView="0" workbookViewId="0" topLeftCell="A4">
      <selection activeCell="K22" sqref="K22"/>
    </sheetView>
  </sheetViews>
  <sheetFormatPr defaultColWidth="11.57421875" defaultRowHeight="12.75"/>
  <cols>
    <col min="1" max="1" width="4.00390625" style="1" customWidth="1"/>
    <col min="2" max="2" width="33.28125" style="1" customWidth="1"/>
    <col min="3" max="3" width="10.140625" style="1" customWidth="1"/>
    <col min="4" max="4" width="10.00390625" style="1" customWidth="1"/>
    <col min="5" max="5" width="8.140625" style="1" customWidth="1"/>
    <col min="6" max="6" width="11.28125" style="1" customWidth="1"/>
    <col min="7" max="7" width="10.28125" style="1" customWidth="1"/>
    <col min="8" max="8" width="11.421875" style="1" customWidth="1"/>
  </cols>
  <sheetData>
    <row r="1" spans="1:7" s="8" customFormat="1" ht="12.75">
      <c r="A1" s="3"/>
      <c r="B1" s="3"/>
      <c r="C1" s="3"/>
      <c r="D1" s="3"/>
      <c r="E1" s="3"/>
      <c r="F1" s="3"/>
      <c r="G1" s="3"/>
    </row>
    <row r="2" spans="1:7" s="8" customFormat="1" ht="12.75">
      <c r="A2" s="3"/>
      <c r="B2" s="3"/>
      <c r="C2" s="3"/>
      <c r="D2" s="3"/>
      <c r="E2" s="3"/>
      <c r="F2" s="3"/>
      <c r="G2" s="3"/>
    </row>
    <row r="3" spans="1:7" s="8" customFormat="1" ht="12.75">
      <c r="A3" s="282" t="s">
        <v>0</v>
      </c>
      <c r="B3" s="282"/>
      <c r="C3" s="282"/>
      <c r="D3" s="282"/>
      <c r="E3" s="282"/>
      <c r="F3" s="282"/>
      <c r="G3" s="282"/>
    </row>
    <row r="4" spans="1:9" s="8" customFormat="1" ht="12.75">
      <c r="A4" s="282" t="s">
        <v>1</v>
      </c>
      <c r="B4" s="282"/>
      <c r="C4" s="282"/>
      <c r="D4" s="282"/>
      <c r="E4" s="282"/>
      <c r="F4" s="282"/>
      <c r="G4" s="282"/>
      <c r="H4" s="282"/>
      <c r="I4" s="282"/>
    </row>
    <row r="5" spans="1:7" s="8" customFormat="1" ht="14.25" customHeight="1">
      <c r="A5" s="282" t="s">
        <v>2</v>
      </c>
      <c r="B5" s="282"/>
      <c r="C5" s="282"/>
      <c r="D5" s="282"/>
      <c r="E5" s="282"/>
      <c r="F5" s="63"/>
      <c r="G5" s="63"/>
    </row>
    <row r="6" spans="2:7" s="8" customFormat="1" ht="12.75">
      <c r="B6" s="3"/>
      <c r="C6" s="3"/>
      <c r="D6" s="3"/>
      <c r="E6" s="3"/>
      <c r="G6" s="107"/>
    </row>
    <row r="7" spans="2:7" s="8" customFormat="1" ht="12.75">
      <c r="B7" s="3"/>
      <c r="C7" s="3"/>
      <c r="D7" s="3"/>
      <c r="E7" s="3"/>
      <c r="G7" s="107"/>
    </row>
    <row r="8" spans="6:8" s="8" customFormat="1" ht="12.75">
      <c r="F8" s="346" t="s">
        <v>510</v>
      </c>
      <c r="G8" s="346"/>
      <c r="H8" s="346"/>
    </row>
    <row r="9" spans="2:8" s="8" customFormat="1" ht="14.25" customHeight="1">
      <c r="B9" s="286" t="s">
        <v>316</v>
      </c>
      <c r="C9" s="286"/>
      <c r="D9" s="286"/>
      <c r="E9" s="286"/>
      <c r="F9" s="286"/>
      <c r="G9" s="286"/>
      <c r="H9" s="286"/>
    </row>
    <row r="10" spans="2:8" s="8" customFormat="1" ht="12.75">
      <c r="B10" s="108"/>
      <c r="C10" s="108"/>
      <c r="D10" s="108"/>
      <c r="E10" s="108"/>
      <c r="F10" s="108"/>
      <c r="G10" s="108"/>
      <c r="H10" s="108"/>
    </row>
    <row r="12" ht="12.75">
      <c r="H12" s="109" t="s">
        <v>317</v>
      </c>
    </row>
    <row r="13" spans="1:8" ht="14.25" customHeight="1">
      <c r="A13" s="287" t="s">
        <v>318</v>
      </c>
      <c r="B13" s="288" t="s">
        <v>319</v>
      </c>
      <c r="C13" s="289" t="s">
        <v>320</v>
      </c>
      <c r="D13" s="289"/>
      <c r="E13" s="290" t="s">
        <v>321</v>
      </c>
      <c r="F13" s="289" t="s">
        <v>322</v>
      </c>
      <c r="G13" s="289"/>
      <c r="H13" s="291" t="s">
        <v>323</v>
      </c>
    </row>
    <row r="14" spans="1:8" ht="16.5" customHeight="1">
      <c r="A14" s="287"/>
      <c r="B14" s="288"/>
      <c r="C14" s="110" t="s">
        <v>102</v>
      </c>
      <c r="D14" s="110" t="s">
        <v>324</v>
      </c>
      <c r="E14" s="290"/>
      <c r="F14" s="110" t="s">
        <v>102</v>
      </c>
      <c r="G14" s="110" t="s">
        <v>324</v>
      </c>
      <c r="H14" s="291"/>
    </row>
    <row r="15" spans="1:8" ht="12.75">
      <c r="A15" s="111">
        <v>0</v>
      </c>
      <c r="B15" s="110">
        <v>1</v>
      </c>
      <c r="C15" s="110">
        <v>2</v>
      </c>
      <c r="D15" s="110">
        <v>3</v>
      </c>
      <c r="E15" s="110">
        <v>4</v>
      </c>
      <c r="F15" s="110">
        <v>5</v>
      </c>
      <c r="G15" s="110">
        <v>6</v>
      </c>
      <c r="H15" s="112">
        <v>7</v>
      </c>
    </row>
    <row r="16" spans="1:8" ht="12.75">
      <c r="A16" s="111">
        <v>1</v>
      </c>
      <c r="B16" s="113" t="s">
        <v>325</v>
      </c>
      <c r="C16" s="114">
        <f>C17+C18+C19</f>
        <v>3848.564</v>
      </c>
      <c r="D16" s="114">
        <f>D17+D18+D19</f>
        <v>3707.2279999999996</v>
      </c>
      <c r="E16" s="114">
        <f>D16/C16</f>
        <v>0.9632756529448386</v>
      </c>
      <c r="F16" s="114">
        <f>F17+F18+F19</f>
        <v>3888.29</v>
      </c>
      <c r="G16" s="114">
        <f>G17+G18+G19</f>
        <v>4090.894</v>
      </c>
      <c r="H16" s="115">
        <f>G16/F16*100</f>
        <v>105.2106195782722</v>
      </c>
    </row>
    <row r="17" spans="1:8" ht="12.75">
      <c r="A17" s="111">
        <v>2</v>
      </c>
      <c r="B17" s="116" t="s">
        <v>326</v>
      </c>
      <c r="C17" s="117">
        <v>3828.49</v>
      </c>
      <c r="D17" s="117">
        <v>3698.345</v>
      </c>
      <c r="E17" s="114">
        <f>D17/C17</f>
        <v>0.9660061799821862</v>
      </c>
      <c r="F17" s="117">
        <v>3881.29</v>
      </c>
      <c r="G17" s="117">
        <v>4085.216</v>
      </c>
      <c r="H17" s="115">
        <f>G17/F17*100</f>
        <v>105.25407789678174</v>
      </c>
    </row>
    <row r="18" spans="1:8" ht="12.75">
      <c r="A18" s="111">
        <v>3</v>
      </c>
      <c r="B18" s="118" t="s">
        <v>23</v>
      </c>
      <c r="C18" s="117">
        <v>20.074</v>
      </c>
      <c r="D18" s="117">
        <v>8.883</v>
      </c>
      <c r="E18" s="114">
        <f>D18/C18</f>
        <v>0.442512702998904</v>
      </c>
      <c r="F18" s="117">
        <v>7</v>
      </c>
      <c r="G18" s="117">
        <v>5.678</v>
      </c>
      <c r="H18" s="115">
        <f>G18/F18*100</f>
        <v>81.11428571428571</v>
      </c>
    </row>
    <row r="19" spans="1:8" ht="12.75">
      <c r="A19" s="119">
        <v>4</v>
      </c>
      <c r="B19" s="120" t="s">
        <v>24</v>
      </c>
      <c r="C19" s="121">
        <v>0</v>
      </c>
      <c r="D19" s="122">
        <v>0</v>
      </c>
      <c r="E19" s="123">
        <v>0</v>
      </c>
      <c r="F19" s="123">
        <v>0</v>
      </c>
      <c r="G19" s="123">
        <v>0</v>
      </c>
      <c r="H19" s="124">
        <v>0</v>
      </c>
    </row>
    <row r="20" spans="1:8" ht="12.75">
      <c r="A20" s="119"/>
      <c r="B20" s="120"/>
      <c r="C20" s="121"/>
      <c r="D20" s="122"/>
      <c r="E20" s="123"/>
      <c r="F20" s="123"/>
      <c r="G20" s="123"/>
      <c r="H20" s="124"/>
    </row>
    <row r="21" spans="1:8" ht="12.75">
      <c r="A21" s="119"/>
      <c r="B21" s="120"/>
      <c r="C21" s="121"/>
      <c r="D21" s="122"/>
      <c r="E21" s="123"/>
      <c r="F21" s="123"/>
      <c r="G21" s="123"/>
      <c r="H21" s="124"/>
    </row>
    <row r="22" spans="1:8" ht="12.75">
      <c r="A22" s="119"/>
      <c r="B22" s="120"/>
      <c r="C22" s="121"/>
      <c r="D22" s="122"/>
      <c r="E22" s="123"/>
      <c r="F22" s="123"/>
      <c r="G22" s="123"/>
      <c r="H22" s="124"/>
    </row>
    <row r="24" spans="1:8" ht="14.25" customHeight="1">
      <c r="A24" s="268"/>
      <c r="B24" s="268"/>
      <c r="C24" s="268"/>
      <c r="D24" s="268"/>
      <c r="E24" s="268"/>
      <c r="F24" s="268"/>
      <c r="G24" s="268"/>
      <c r="H24" s="268"/>
    </row>
    <row r="41" spans="2:8" ht="12.75">
      <c r="B41" s="293" t="s">
        <v>493</v>
      </c>
      <c r="C41" s="294"/>
      <c r="D41" s="294"/>
      <c r="E41" s="294"/>
      <c r="F41" s="294"/>
      <c r="G41" s="294"/>
      <c r="H41" s="294"/>
    </row>
    <row r="42" spans="2:8" ht="12.75">
      <c r="B42" s="294"/>
      <c r="C42" s="294"/>
      <c r="D42" s="294"/>
      <c r="E42" s="294"/>
      <c r="F42" s="294"/>
      <c r="G42" s="294"/>
      <c r="H42" s="294"/>
    </row>
    <row r="43" spans="2:8" ht="12.75">
      <c r="B43" s="294"/>
      <c r="C43" s="294"/>
      <c r="D43" s="294"/>
      <c r="E43" s="294"/>
      <c r="F43" s="294"/>
      <c r="G43" s="294"/>
      <c r="H43" s="294"/>
    </row>
  </sheetData>
  <sheetProtection selectLockedCells="1" selectUnlockedCells="1"/>
  <mergeCells count="13">
    <mergeCell ref="B41:H43"/>
    <mergeCell ref="F13:G13"/>
    <mergeCell ref="H13:H14"/>
    <mergeCell ref="A24:H24"/>
    <mergeCell ref="F8:H8"/>
    <mergeCell ref="A13:A14"/>
    <mergeCell ref="B13:B14"/>
    <mergeCell ref="C13:D13"/>
    <mergeCell ref="E13:E14"/>
    <mergeCell ref="A3:G3"/>
    <mergeCell ref="A4:I4"/>
    <mergeCell ref="A5:E5"/>
    <mergeCell ref="B9:H9"/>
  </mergeCells>
  <printOptions/>
  <pageMargins left="0.34652777777777777" right="0.052083333333333336" top="0.49513888888888885" bottom="0.4944444444444444" header="0.25763888888888886" footer="0.2569444444444444"/>
  <pageSetup horizontalDpi="300" verticalDpi="300" orientation="portrait" paperSize="9" r:id="rId1"/>
  <headerFooter alignWithMargins="0">
    <oddHeader>&amp;C&amp;A</oddHeader>
    <oddFooter>&amp;CPagină &amp;P</oddFooter>
  </headerFooter>
</worksheet>
</file>

<file path=xl/worksheets/sheet4.xml><?xml version="1.0" encoding="utf-8"?>
<worksheet xmlns="http://schemas.openxmlformats.org/spreadsheetml/2006/main" xmlns:r="http://schemas.openxmlformats.org/officeDocument/2006/relationships">
  <dimension ref="A1:K154"/>
  <sheetViews>
    <sheetView zoomScale="90" zoomScaleNormal="90" zoomScalePageLayoutView="0" workbookViewId="0" topLeftCell="A130">
      <selection activeCell="O95" sqref="O95"/>
    </sheetView>
  </sheetViews>
  <sheetFormatPr defaultColWidth="11.57421875" defaultRowHeight="12.75"/>
  <cols>
    <col min="1" max="1" width="4.140625" style="1" customWidth="1"/>
    <col min="2" max="2" width="4.57421875" style="1" customWidth="1"/>
    <col min="3" max="3" width="4.140625" style="1" customWidth="1"/>
    <col min="4" max="4" width="11.57421875" style="1" customWidth="1"/>
    <col min="5" max="5" width="15.00390625" style="1" customWidth="1"/>
    <col min="6" max="6" width="4.28125" style="1" customWidth="1"/>
    <col min="7" max="7" width="10.28125" style="1" customWidth="1"/>
    <col min="8" max="8" width="9.8515625" style="1" customWidth="1"/>
    <col min="9" max="9" width="10.57421875" style="1" customWidth="1"/>
    <col min="10" max="10" width="9.8515625" style="1" customWidth="1"/>
    <col min="11" max="11" width="10.8515625" style="1" customWidth="1"/>
  </cols>
  <sheetData>
    <row r="1" spans="1:11" s="126" customFormat="1" ht="12.75">
      <c r="A1" s="282" t="s">
        <v>0</v>
      </c>
      <c r="B1" s="282"/>
      <c r="C1" s="282"/>
      <c r="D1" s="282"/>
      <c r="E1" s="282"/>
      <c r="F1" s="282"/>
      <c r="G1" s="282"/>
      <c r="H1" s="125"/>
      <c r="I1" s="292" t="s">
        <v>509</v>
      </c>
      <c r="J1" s="292"/>
      <c r="K1" s="292"/>
    </row>
    <row r="2" spans="1:11" s="126" customFormat="1" ht="12.75">
      <c r="A2" s="282" t="s">
        <v>1</v>
      </c>
      <c r="B2" s="282"/>
      <c r="C2" s="282"/>
      <c r="D2" s="282"/>
      <c r="E2" s="282"/>
      <c r="F2" s="282"/>
      <c r="G2" s="282"/>
      <c r="H2" s="282"/>
      <c r="I2" s="282"/>
      <c r="J2" s="125"/>
      <c r="K2" s="125"/>
    </row>
    <row r="3" spans="1:11" s="126" customFormat="1" ht="12.75">
      <c r="A3" s="282" t="s">
        <v>2</v>
      </c>
      <c r="B3" s="282"/>
      <c r="C3" s="282"/>
      <c r="D3" s="282"/>
      <c r="E3" s="282"/>
      <c r="F3" s="63"/>
      <c r="G3" s="63"/>
      <c r="H3" s="125"/>
      <c r="I3" s="125"/>
      <c r="J3" s="125"/>
      <c r="K3" s="125"/>
    </row>
    <row r="4" spans="1:11" s="126" customFormat="1" ht="12.75">
      <c r="A4" s="3"/>
      <c r="B4" s="3"/>
      <c r="C4" s="3"/>
      <c r="D4" s="3"/>
      <c r="E4" s="3"/>
      <c r="F4" s="63"/>
      <c r="G4" s="63"/>
      <c r="H4" s="125"/>
      <c r="I4" s="125"/>
      <c r="J4" s="125"/>
      <c r="K4" s="125"/>
    </row>
    <row r="5" spans="1:11" s="126" customFormat="1" ht="14.25" customHeight="1">
      <c r="A5" s="305" t="s">
        <v>327</v>
      </c>
      <c r="B5" s="305"/>
      <c r="C5" s="305"/>
      <c r="D5" s="305"/>
      <c r="E5" s="305"/>
      <c r="F5" s="305"/>
      <c r="G5" s="305"/>
      <c r="H5" s="305"/>
      <c r="I5" s="305"/>
      <c r="J5" s="305"/>
      <c r="K5" s="125"/>
    </row>
    <row r="6" spans="1:11" ht="12.75">
      <c r="A6" s="127"/>
      <c r="B6" s="127"/>
      <c r="C6" s="127"/>
      <c r="D6" s="127"/>
      <c r="E6" s="127"/>
      <c r="F6" s="127"/>
      <c r="G6" s="127"/>
      <c r="H6" s="127"/>
      <c r="I6" s="127"/>
      <c r="J6" s="127"/>
      <c r="K6" s="128"/>
    </row>
    <row r="7" spans="1:11" ht="12.75">
      <c r="A7" s="129"/>
      <c r="B7" s="129"/>
      <c r="C7" s="129"/>
      <c r="D7" s="129"/>
      <c r="E7" s="129"/>
      <c r="F7" s="129"/>
      <c r="G7" s="128"/>
      <c r="H7" s="128"/>
      <c r="I7" s="128"/>
      <c r="J7" s="128"/>
      <c r="K7" s="128" t="s">
        <v>4</v>
      </c>
    </row>
    <row r="8" spans="1:11" ht="33.75" customHeight="1">
      <c r="A8" s="306" t="s">
        <v>328</v>
      </c>
      <c r="B8" s="306"/>
      <c r="C8" s="130"/>
      <c r="D8" s="307" t="s">
        <v>319</v>
      </c>
      <c r="E8" s="307"/>
      <c r="F8" s="131" t="s">
        <v>6</v>
      </c>
      <c r="G8" s="132" t="s">
        <v>329</v>
      </c>
      <c r="H8" s="133" t="s">
        <v>330</v>
      </c>
      <c r="I8" s="133" t="s">
        <v>331</v>
      </c>
      <c r="J8" s="133" t="s">
        <v>332</v>
      </c>
      <c r="K8" s="134" t="s">
        <v>333</v>
      </c>
    </row>
    <row r="9" spans="1:11" ht="14.25" customHeight="1">
      <c r="A9" s="135">
        <v>0</v>
      </c>
      <c r="B9" s="136"/>
      <c r="C9" s="136"/>
      <c r="D9" s="304">
        <v>1</v>
      </c>
      <c r="E9" s="304"/>
      <c r="F9" s="136"/>
      <c r="G9" s="137">
        <v>2</v>
      </c>
      <c r="H9" s="138">
        <v>3</v>
      </c>
      <c r="I9" s="138">
        <v>4</v>
      </c>
      <c r="J9" s="138">
        <v>5</v>
      </c>
      <c r="K9" s="139">
        <v>6</v>
      </c>
    </row>
    <row r="10" spans="1:11" ht="23.25" customHeight="1">
      <c r="A10" s="95" t="s">
        <v>16</v>
      </c>
      <c r="B10" s="96"/>
      <c r="C10" s="96"/>
      <c r="D10" s="250" t="s">
        <v>108</v>
      </c>
      <c r="E10" s="250"/>
      <c r="F10" s="140">
        <v>1</v>
      </c>
      <c r="G10" s="141">
        <v>4230.1</v>
      </c>
      <c r="H10" s="141">
        <f>H11+H32+H38</f>
        <v>941</v>
      </c>
      <c r="I10" s="141">
        <f>I11+I32+I38</f>
        <v>1267.6</v>
      </c>
      <c r="J10" s="141">
        <f>J11+J32+J38</f>
        <v>1150.8</v>
      </c>
      <c r="K10" s="142">
        <f>K11+K32+K38</f>
        <v>870.7</v>
      </c>
    </row>
    <row r="11" spans="1:11" ht="33.75" customHeight="1">
      <c r="A11" s="303"/>
      <c r="B11" s="143">
        <v>1</v>
      </c>
      <c r="C11" s="96"/>
      <c r="D11" s="250" t="s">
        <v>334</v>
      </c>
      <c r="E11" s="250"/>
      <c r="F11" s="140">
        <v>2</v>
      </c>
      <c r="G11" s="141">
        <v>4226.5</v>
      </c>
      <c r="H11" s="144">
        <f>H12+H17+H18+H22+H23+H24</f>
        <v>940</v>
      </c>
      <c r="I11" s="144">
        <f>I12+I17+I18+I22+I23+I24</f>
        <v>1266.5</v>
      </c>
      <c r="J11" s="144">
        <f>J12+J17+J18+J22+J23+J24</f>
        <v>1150</v>
      </c>
      <c r="K11" s="145">
        <f>K12+K17+K18+K22+K23+K24</f>
        <v>870</v>
      </c>
    </row>
    <row r="12" spans="1:11" ht="23.25" customHeight="1">
      <c r="A12" s="303"/>
      <c r="B12" s="298"/>
      <c r="C12" s="96" t="s">
        <v>19</v>
      </c>
      <c r="D12" s="250" t="s">
        <v>110</v>
      </c>
      <c r="E12" s="250"/>
      <c r="F12" s="146">
        <v>3</v>
      </c>
      <c r="G12" s="98">
        <v>4210</v>
      </c>
      <c r="H12" s="147">
        <f>H13+H14+H15+H16</f>
        <v>940</v>
      </c>
      <c r="I12" s="147">
        <f>I13+I14+I15+I16</f>
        <v>1250</v>
      </c>
      <c r="J12" s="147">
        <f>J13+J14+J15+J16</f>
        <v>1150</v>
      </c>
      <c r="K12" s="148">
        <f>K13+K14+K15+K16</f>
        <v>870</v>
      </c>
    </row>
    <row r="13" spans="1:11" ht="26.25" customHeight="1">
      <c r="A13" s="303"/>
      <c r="B13" s="298"/>
      <c r="C13" s="96"/>
      <c r="D13" s="97" t="s">
        <v>111</v>
      </c>
      <c r="E13" s="97" t="s">
        <v>112</v>
      </c>
      <c r="F13" s="146">
        <v>4</v>
      </c>
      <c r="G13" s="98">
        <f>H13+I13+J13+K13</f>
        <v>0</v>
      </c>
      <c r="H13" s="147">
        <v>0</v>
      </c>
      <c r="I13" s="147">
        <v>0</v>
      </c>
      <c r="J13" s="147">
        <v>0</v>
      </c>
      <c r="K13" s="148">
        <v>0</v>
      </c>
    </row>
    <row r="14" spans="1:11" ht="22.5">
      <c r="A14" s="303"/>
      <c r="B14" s="298"/>
      <c r="C14" s="96"/>
      <c r="D14" s="97" t="s">
        <v>113</v>
      </c>
      <c r="E14" s="97" t="s">
        <v>114</v>
      </c>
      <c r="F14" s="146">
        <v>5</v>
      </c>
      <c r="G14" s="98">
        <v>4210</v>
      </c>
      <c r="H14" s="147">
        <v>940</v>
      </c>
      <c r="I14" s="147">
        <v>1250</v>
      </c>
      <c r="J14" s="147">
        <v>1150</v>
      </c>
      <c r="K14" s="148">
        <f aca="true" t="shared" si="0" ref="K14:K38">G14-H14-I14-J14</f>
        <v>870</v>
      </c>
    </row>
    <row r="15" spans="1:11" ht="22.5">
      <c r="A15" s="303"/>
      <c r="B15" s="298"/>
      <c r="C15" s="96"/>
      <c r="D15" s="97" t="s">
        <v>115</v>
      </c>
      <c r="E15" s="97" t="s">
        <v>116</v>
      </c>
      <c r="F15" s="146">
        <v>6</v>
      </c>
      <c r="G15" s="98">
        <v>0</v>
      </c>
      <c r="H15" s="147">
        <v>0</v>
      </c>
      <c r="I15" s="147">
        <v>0</v>
      </c>
      <c r="J15" s="147">
        <v>0</v>
      </c>
      <c r="K15" s="148">
        <f t="shared" si="0"/>
        <v>0</v>
      </c>
    </row>
    <row r="16" spans="1:11" ht="14.25" customHeight="1">
      <c r="A16" s="303"/>
      <c r="B16" s="298"/>
      <c r="C16" s="96"/>
      <c r="D16" s="97" t="s">
        <v>117</v>
      </c>
      <c r="E16" s="97" t="s">
        <v>335</v>
      </c>
      <c r="F16" s="146">
        <v>7</v>
      </c>
      <c r="G16" s="98">
        <v>0</v>
      </c>
      <c r="H16" s="147">
        <v>0</v>
      </c>
      <c r="I16" s="147">
        <v>0</v>
      </c>
      <c r="J16" s="147">
        <v>0</v>
      </c>
      <c r="K16" s="148">
        <f t="shared" si="0"/>
        <v>0</v>
      </c>
    </row>
    <row r="17" spans="1:11" ht="14.25" customHeight="1">
      <c r="A17" s="303"/>
      <c r="B17" s="298"/>
      <c r="C17" s="96" t="s">
        <v>21</v>
      </c>
      <c r="D17" s="250" t="s">
        <v>119</v>
      </c>
      <c r="E17" s="250"/>
      <c r="F17" s="146">
        <v>8</v>
      </c>
      <c r="G17" s="98">
        <v>0</v>
      </c>
      <c r="H17" s="147">
        <v>0</v>
      </c>
      <c r="I17" s="147">
        <v>0</v>
      </c>
      <c r="J17" s="147">
        <v>0</v>
      </c>
      <c r="K17" s="148">
        <f t="shared" si="0"/>
        <v>0</v>
      </c>
    </row>
    <row r="18" spans="1:11" ht="47.25" customHeight="1">
      <c r="A18" s="303"/>
      <c r="B18" s="298"/>
      <c r="C18" s="96" t="s">
        <v>67</v>
      </c>
      <c r="D18" s="250" t="s">
        <v>336</v>
      </c>
      <c r="E18" s="250"/>
      <c r="F18" s="146">
        <v>9</v>
      </c>
      <c r="G18" s="98">
        <v>0</v>
      </c>
      <c r="H18" s="147">
        <f>H19+H20+H21</f>
        <v>0</v>
      </c>
      <c r="I18" s="147">
        <f>I19+I20+I21</f>
        <v>0</v>
      </c>
      <c r="J18" s="147">
        <f>J19+J20+J21</f>
        <v>0</v>
      </c>
      <c r="K18" s="148">
        <f t="shared" si="0"/>
        <v>0</v>
      </c>
    </row>
    <row r="19" spans="1:11" ht="39" customHeight="1">
      <c r="A19" s="303"/>
      <c r="B19" s="298"/>
      <c r="C19" s="298"/>
      <c r="D19" s="149" t="s">
        <v>121</v>
      </c>
      <c r="E19" s="150" t="s">
        <v>122</v>
      </c>
      <c r="F19" s="146">
        <v>10</v>
      </c>
      <c r="G19" s="98">
        <v>0</v>
      </c>
      <c r="H19" s="147">
        <v>0</v>
      </c>
      <c r="I19" s="147">
        <v>0</v>
      </c>
      <c r="J19" s="147">
        <v>0</v>
      </c>
      <c r="K19" s="148">
        <f t="shared" si="0"/>
        <v>0</v>
      </c>
    </row>
    <row r="20" spans="1:11" ht="33.75">
      <c r="A20" s="303"/>
      <c r="B20" s="298"/>
      <c r="C20" s="298"/>
      <c r="D20" s="149" t="s">
        <v>123</v>
      </c>
      <c r="E20" s="150" t="s">
        <v>124</v>
      </c>
      <c r="F20" s="146">
        <v>11</v>
      </c>
      <c r="G20" s="98">
        <v>0</v>
      </c>
      <c r="H20" s="147">
        <v>0</v>
      </c>
      <c r="I20" s="147">
        <v>0</v>
      </c>
      <c r="J20" s="147">
        <v>0</v>
      </c>
      <c r="K20" s="148">
        <f t="shared" si="0"/>
        <v>0</v>
      </c>
    </row>
    <row r="21" spans="1:11" ht="39" customHeight="1">
      <c r="A21" s="303"/>
      <c r="B21" s="298"/>
      <c r="C21" s="96"/>
      <c r="D21" s="149" t="s">
        <v>337</v>
      </c>
      <c r="E21" s="151" t="s">
        <v>338</v>
      </c>
      <c r="F21" s="146">
        <v>12</v>
      </c>
      <c r="G21" s="98">
        <v>0</v>
      </c>
      <c r="H21" s="147">
        <v>0</v>
      </c>
      <c r="I21" s="147">
        <v>0</v>
      </c>
      <c r="J21" s="147">
        <v>0</v>
      </c>
      <c r="K21" s="148">
        <f t="shared" si="0"/>
        <v>0</v>
      </c>
    </row>
    <row r="22" spans="1:11" ht="14.25" customHeight="1">
      <c r="A22" s="303"/>
      <c r="B22" s="298"/>
      <c r="C22" s="96" t="s">
        <v>77</v>
      </c>
      <c r="D22" s="250" t="s">
        <v>125</v>
      </c>
      <c r="E22" s="250"/>
      <c r="F22" s="146">
        <v>13</v>
      </c>
      <c r="G22" s="98">
        <v>0</v>
      </c>
      <c r="H22" s="147">
        <v>0</v>
      </c>
      <c r="I22" s="147">
        <v>0</v>
      </c>
      <c r="J22" s="147">
        <v>0</v>
      </c>
      <c r="K22" s="148">
        <f t="shared" si="0"/>
        <v>0</v>
      </c>
    </row>
    <row r="23" spans="1:11" ht="23.25" customHeight="1">
      <c r="A23" s="303"/>
      <c r="B23" s="298"/>
      <c r="C23" s="96" t="s">
        <v>79</v>
      </c>
      <c r="D23" s="250" t="s">
        <v>126</v>
      </c>
      <c r="E23" s="250"/>
      <c r="F23" s="146">
        <v>14</v>
      </c>
      <c r="G23" s="98">
        <v>0</v>
      </c>
      <c r="H23" s="147">
        <v>0</v>
      </c>
      <c r="I23" s="147">
        <v>0</v>
      </c>
      <c r="J23" s="147">
        <v>0</v>
      </c>
      <c r="K23" s="148">
        <f t="shared" si="0"/>
        <v>0</v>
      </c>
    </row>
    <row r="24" spans="1:11" ht="33.75" customHeight="1">
      <c r="A24" s="303"/>
      <c r="B24" s="96"/>
      <c r="C24" s="96" t="s">
        <v>127</v>
      </c>
      <c r="D24" s="250" t="s">
        <v>339</v>
      </c>
      <c r="E24" s="250"/>
      <c r="F24" s="146">
        <v>15</v>
      </c>
      <c r="G24" s="98">
        <v>16.5</v>
      </c>
      <c r="H24" s="147">
        <f>H25+H26+H29+H30+H31</f>
        <v>0</v>
      </c>
      <c r="I24" s="147">
        <f>I25+I26+I29+I30+I31</f>
        <v>16.5</v>
      </c>
      <c r="J24" s="147">
        <f>J25+J26+J29+J30+J31</f>
        <v>0</v>
      </c>
      <c r="K24" s="148">
        <f t="shared" si="0"/>
        <v>0</v>
      </c>
    </row>
    <row r="25" spans="1:11" ht="22.5">
      <c r="A25" s="303"/>
      <c r="B25" s="96"/>
      <c r="C25" s="96"/>
      <c r="D25" s="97" t="s">
        <v>129</v>
      </c>
      <c r="E25" s="97" t="s">
        <v>130</v>
      </c>
      <c r="F25" s="146">
        <v>16</v>
      </c>
      <c r="G25" s="98">
        <v>15</v>
      </c>
      <c r="H25" s="147">
        <v>0</v>
      </c>
      <c r="I25" s="147">
        <v>15</v>
      </c>
      <c r="J25" s="147">
        <v>0</v>
      </c>
      <c r="K25" s="148">
        <f t="shared" si="0"/>
        <v>0</v>
      </c>
    </row>
    <row r="26" spans="1:11" ht="66.75" customHeight="1">
      <c r="A26" s="303"/>
      <c r="B26" s="96"/>
      <c r="C26" s="96"/>
      <c r="D26" s="97" t="s">
        <v>131</v>
      </c>
      <c r="E26" s="97" t="s">
        <v>132</v>
      </c>
      <c r="F26" s="146">
        <v>17</v>
      </c>
      <c r="G26" s="98">
        <v>0</v>
      </c>
      <c r="H26" s="147">
        <f>H27+H28</f>
        <v>0</v>
      </c>
      <c r="I26" s="147">
        <f>I27+I28</f>
        <v>0</v>
      </c>
      <c r="J26" s="147">
        <f>J27+J28</f>
        <v>0</v>
      </c>
      <c r="K26" s="148">
        <f t="shared" si="0"/>
        <v>0</v>
      </c>
    </row>
    <row r="27" spans="1:11" ht="12.75">
      <c r="A27" s="303"/>
      <c r="B27" s="96"/>
      <c r="C27" s="96"/>
      <c r="D27" s="97"/>
      <c r="E27" s="97" t="s">
        <v>133</v>
      </c>
      <c r="F27" s="146">
        <v>18</v>
      </c>
      <c r="G27" s="98">
        <v>0</v>
      </c>
      <c r="H27" s="147">
        <v>0</v>
      </c>
      <c r="I27" s="147">
        <v>0</v>
      </c>
      <c r="J27" s="147">
        <v>0</v>
      </c>
      <c r="K27" s="148">
        <f t="shared" si="0"/>
        <v>0</v>
      </c>
    </row>
    <row r="28" spans="1:11" ht="24.75" customHeight="1">
      <c r="A28" s="303"/>
      <c r="B28" s="96"/>
      <c r="C28" s="96"/>
      <c r="D28" s="97"/>
      <c r="E28" s="97" t="s">
        <v>134</v>
      </c>
      <c r="F28" s="146">
        <v>19</v>
      </c>
      <c r="G28" s="98">
        <v>0</v>
      </c>
      <c r="H28" s="147">
        <v>0</v>
      </c>
      <c r="I28" s="147">
        <v>0</v>
      </c>
      <c r="J28" s="147">
        <v>0</v>
      </c>
      <c r="K28" s="148">
        <f t="shared" si="0"/>
        <v>0</v>
      </c>
    </row>
    <row r="29" spans="1:11" ht="26.25" customHeight="1">
      <c r="A29" s="303"/>
      <c r="B29" s="96"/>
      <c r="C29" s="96"/>
      <c r="D29" s="97" t="s">
        <v>135</v>
      </c>
      <c r="E29" s="97" t="s">
        <v>136</v>
      </c>
      <c r="F29" s="146">
        <v>20</v>
      </c>
      <c r="G29" s="98">
        <v>0</v>
      </c>
      <c r="H29" s="147">
        <v>0</v>
      </c>
      <c r="I29" s="147">
        <v>0</v>
      </c>
      <c r="J29" s="147">
        <v>0</v>
      </c>
      <c r="K29" s="148">
        <f t="shared" si="0"/>
        <v>0</v>
      </c>
    </row>
    <row r="30" spans="1:11" ht="36" customHeight="1">
      <c r="A30" s="303"/>
      <c r="B30" s="96"/>
      <c r="C30" s="96"/>
      <c r="D30" s="97" t="s">
        <v>137</v>
      </c>
      <c r="E30" s="97" t="s">
        <v>138</v>
      </c>
      <c r="F30" s="146">
        <v>21</v>
      </c>
      <c r="G30" s="98">
        <v>0</v>
      </c>
      <c r="H30" s="147">
        <v>0</v>
      </c>
      <c r="I30" s="147">
        <v>0</v>
      </c>
      <c r="J30" s="147">
        <v>0</v>
      </c>
      <c r="K30" s="148">
        <f t="shared" si="0"/>
        <v>0</v>
      </c>
    </row>
    <row r="31" spans="1:11" ht="16.5" customHeight="1">
      <c r="A31" s="303"/>
      <c r="B31" s="96"/>
      <c r="C31" s="96"/>
      <c r="D31" s="97" t="s">
        <v>139</v>
      </c>
      <c r="E31" s="97" t="s">
        <v>118</v>
      </c>
      <c r="F31" s="146">
        <v>22</v>
      </c>
      <c r="G31" s="98">
        <v>1.5</v>
      </c>
      <c r="H31" s="147">
        <v>0</v>
      </c>
      <c r="I31" s="147">
        <v>1.5</v>
      </c>
      <c r="J31" s="147">
        <v>0</v>
      </c>
      <c r="K31" s="148">
        <f t="shared" si="0"/>
        <v>0</v>
      </c>
    </row>
    <row r="32" spans="1:11" ht="33.75" customHeight="1">
      <c r="A32" s="303"/>
      <c r="B32" s="96">
        <v>2</v>
      </c>
      <c r="C32" s="96"/>
      <c r="D32" s="250" t="s">
        <v>340</v>
      </c>
      <c r="E32" s="250"/>
      <c r="F32" s="140">
        <v>23</v>
      </c>
      <c r="G32" s="141">
        <v>3.6</v>
      </c>
      <c r="H32" s="144">
        <f>H33+H34+H35+H36+H37</f>
        <v>1</v>
      </c>
      <c r="I32" s="144">
        <v>1.1</v>
      </c>
      <c r="J32" s="144">
        <v>0.8</v>
      </c>
      <c r="K32" s="148">
        <f t="shared" si="0"/>
        <v>0.7</v>
      </c>
    </row>
    <row r="33" spans="1:11" ht="17.25" customHeight="1">
      <c r="A33" s="303"/>
      <c r="B33" s="298"/>
      <c r="C33" s="96" t="s">
        <v>19</v>
      </c>
      <c r="D33" s="250" t="s">
        <v>141</v>
      </c>
      <c r="E33" s="250"/>
      <c r="F33" s="146">
        <v>24</v>
      </c>
      <c r="G33" s="98">
        <v>0</v>
      </c>
      <c r="H33" s="147">
        <v>0</v>
      </c>
      <c r="I33" s="147">
        <v>0</v>
      </c>
      <c r="J33" s="147">
        <v>0</v>
      </c>
      <c r="K33" s="148">
        <f t="shared" si="0"/>
        <v>0</v>
      </c>
    </row>
    <row r="34" spans="1:11" ht="14.25" customHeight="1">
      <c r="A34" s="303"/>
      <c r="B34" s="298"/>
      <c r="C34" s="96" t="s">
        <v>21</v>
      </c>
      <c r="D34" s="299" t="s">
        <v>142</v>
      </c>
      <c r="E34" s="299"/>
      <c r="F34" s="146">
        <v>25</v>
      </c>
      <c r="G34" s="98">
        <v>0</v>
      </c>
      <c r="H34" s="147">
        <v>0</v>
      </c>
      <c r="I34" s="147">
        <v>0</v>
      </c>
      <c r="J34" s="147">
        <v>0</v>
      </c>
      <c r="K34" s="148">
        <f t="shared" si="0"/>
        <v>0</v>
      </c>
    </row>
    <row r="35" spans="1:11" ht="14.25" customHeight="1">
      <c r="A35" s="303"/>
      <c r="B35" s="298"/>
      <c r="C35" s="96" t="s">
        <v>67</v>
      </c>
      <c r="D35" s="299" t="s">
        <v>143</v>
      </c>
      <c r="E35" s="299"/>
      <c r="F35" s="146">
        <v>26</v>
      </c>
      <c r="G35" s="98">
        <v>0</v>
      </c>
      <c r="H35" s="147">
        <v>0</v>
      </c>
      <c r="I35" s="147">
        <v>0</v>
      </c>
      <c r="J35" s="147">
        <v>0</v>
      </c>
      <c r="K35" s="148">
        <f t="shared" si="0"/>
        <v>0</v>
      </c>
    </row>
    <row r="36" spans="1:11" ht="14.25" customHeight="1">
      <c r="A36" s="303"/>
      <c r="B36" s="298"/>
      <c r="C36" s="96" t="s">
        <v>77</v>
      </c>
      <c r="D36" s="250" t="s">
        <v>144</v>
      </c>
      <c r="E36" s="250"/>
      <c r="F36" s="146">
        <v>27</v>
      </c>
      <c r="G36" s="98">
        <v>3</v>
      </c>
      <c r="H36" s="147">
        <v>1</v>
      </c>
      <c r="I36" s="147">
        <v>0.8</v>
      </c>
      <c r="J36" s="147">
        <v>0.6000000000000001</v>
      </c>
      <c r="K36" s="148">
        <f t="shared" si="0"/>
        <v>0.5999999999999999</v>
      </c>
    </row>
    <row r="37" spans="1:11" ht="14.25" customHeight="1">
      <c r="A37" s="303"/>
      <c r="B37" s="298"/>
      <c r="C37" s="96" t="s">
        <v>79</v>
      </c>
      <c r="D37" s="250" t="s">
        <v>145</v>
      </c>
      <c r="E37" s="250"/>
      <c r="F37" s="146">
        <v>28</v>
      </c>
      <c r="G37" s="98">
        <v>0.6000000000000001</v>
      </c>
      <c r="H37" s="147">
        <v>0</v>
      </c>
      <c r="I37" s="147">
        <v>0.30000000000000004</v>
      </c>
      <c r="J37" s="147">
        <v>0.2</v>
      </c>
      <c r="K37" s="148">
        <f t="shared" si="0"/>
        <v>0.10000000000000003</v>
      </c>
    </row>
    <row r="38" spans="1:11" ht="14.25" customHeight="1">
      <c r="A38" s="303"/>
      <c r="B38" s="96">
        <v>3</v>
      </c>
      <c r="C38" s="96"/>
      <c r="D38" s="250" t="s">
        <v>24</v>
      </c>
      <c r="E38" s="250"/>
      <c r="F38" s="140">
        <v>29</v>
      </c>
      <c r="G38" s="141">
        <v>0</v>
      </c>
      <c r="H38" s="144">
        <v>0</v>
      </c>
      <c r="I38" s="144">
        <v>0</v>
      </c>
      <c r="J38" s="144">
        <v>0</v>
      </c>
      <c r="K38" s="148">
        <f t="shared" si="0"/>
        <v>0</v>
      </c>
    </row>
    <row r="39" spans="1:11" ht="24" customHeight="1">
      <c r="A39" s="95" t="s">
        <v>25</v>
      </c>
      <c r="B39" s="300" t="s">
        <v>341</v>
      </c>
      <c r="C39" s="300"/>
      <c r="D39" s="300"/>
      <c r="E39" s="300"/>
      <c r="F39" s="140">
        <v>30</v>
      </c>
      <c r="G39" s="141">
        <v>3730.629</v>
      </c>
      <c r="H39" s="141">
        <f>H40+H140+H148</f>
        <v>854.6214000000001</v>
      </c>
      <c r="I39" s="141">
        <f>I40+I140+I148</f>
        <v>1067.2324</v>
      </c>
      <c r="J39" s="141">
        <f>J40+J140+J148</f>
        <v>979.8986000000001</v>
      </c>
      <c r="K39" s="142">
        <f>K40+K140+K148</f>
        <v>798.8776</v>
      </c>
    </row>
    <row r="40" spans="1:11" ht="36.75" customHeight="1">
      <c r="A40" s="303"/>
      <c r="B40" s="96">
        <v>1</v>
      </c>
      <c r="C40" s="250" t="s">
        <v>342</v>
      </c>
      <c r="D40" s="250"/>
      <c r="E40" s="250"/>
      <c r="F40" s="140">
        <v>31</v>
      </c>
      <c r="G40" s="141">
        <v>3730.629</v>
      </c>
      <c r="H40" s="141">
        <f>H41+H89+H96+H125</f>
        <v>854.6214000000001</v>
      </c>
      <c r="I40" s="141">
        <f>I41+I89+I96+I125</f>
        <v>1067.2324</v>
      </c>
      <c r="J40" s="141">
        <f>J41+J89+J96+J125</f>
        <v>979.8986000000001</v>
      </c>
      <c r="K40" s="142">
        <f>K41+K89+K96+K125</f>
        <v>798.8776</v>
      </c>
    </row>
    <row r="41" spans="1:11" ht="23.25" customHeight="1">
      <c r="A41" s="303"/>
      <c r="B41" s="298"/>
      <c r="C41" s="250" t="s">
        <v>343</v>
      </c>
      <c r="D41" s="250"/>
      <c r="E41" s="250"/>
      <c r="F41" s="146">
        <v>32</v>
      </c>
      <c r="G41" s="98">
        <v>740.17</v>
      </c>
      <c r="H41" s="147">
        <f>H42+H50+H56</f>
        <v>114.9</v>
      </c>
      <c r="I41" s="147">
        <f>I42+I50+I56</f>
        <v>279.1</v>
      </c>
      <c r="J41" s="147">
        <f>J42+J50+J56</f>
        <v>213.3</v>
      </c>
      <c r="K41" s="148">
        <f>K42+K50+K56</f>
        <v>102.87</v>
      </c>
    </row>
    <row r="42" spans="1:11" ht="33.75" customHeight="1">
      <c r="A42" s="303"/>
      <c r="B42" s="298"/>
      <c r="C42" s="96" t="s">
        <v>149</v>
      </c>
      <c r="D42" s="250" t="s">
        <v>344</v>
      </c>
      <c r="E42" s="250"/>
      <c r="F42" s="146">
        <v>33</v>
      </c>
      <c r="G42" s="98">
        <v>416.619</v>
      </c>
      <c r="H42" s="147">
        <f>H43+H44+H47+H48+H49</f>
        <v>60.2</v>
      </c>
      <c r="I42" s="147">
        <f>I43+I44+I47+I48+I49</f>
        <v>164.2</v>
      </c>
      <c r="J42" s="147">
        <f>J43+J44+J47+J48+J49</f>
        <v>114.60000000000001</v>
      </c>
      <c r="K42" s="148">
        <f>K43+K44+K47+K48+K49</f>
        <v>47.61900000000001</v>
      </c>
    </row>
    <row r="43" spans="1:11" ht="14.25" customHeight="1">
      <c r="A43" s="303"/>
      <c r="B43" s="298"/>
      <c r="C43" s="96" t="s">
        <v>19</v>
      </c>
      <c r="D43" s="250" t="s">
        <v>151</v>
      </c>
      <c r="E43" s="250"/>
      <c r="F43" s="146">
        <v>34</v>
      </c>
      <c r="G43" s="98">
        <v>160.743</v>
      </c>
      <c r="H43" s="147">
        <v>16.2</v>
      </c>
      <c r="I43" s="147">
        <v>88</v>
      </c>
      <c r="J43" s="147">
        <v>50</v>
      </c>
      <c r="K43" s="148">
        <f>G43-H43-I43-J43</f>
        <v>6.543000000000006</v>
      </c>
    </row>
    <row r="44" spans="1:11" ht="23.25" customHeight="1">
      <c r="A44" s="303"/>
      <c r="B44" s="298"/>
      <c r="C44" s="96" t="s">
        <v>21</v>
      </c>
      <c r="D44" s="250" t="s">
        <v>152</v>
      </c>
      <c r="E44" s="250"/>
      <c r="F44" s="146">
        <v>35</v>
      </c>
      <c r="G44" s="98">
        <v>180.25</v>
      </c>
      <c r="H44" s="147">
        <f>H45+H46</f>
        <v>31.5</v>
      </c>
      <c r="I44" s="147">
        <f>I45+I46</f>
        <v>54</v>
      </c>
      <c r="J44" s="147">
        <f>J45+J46</f>
        <v>42.4</v>
      </c>
      <c r="K44" s="148">
        <f>K45+K46</f>
        <v>22.350000000000005</v>
      </c>
    </row>
    <row r="45" spans="1:11" ht="33.75">
      <c r="A45" s="303"/>
      <c r="B45" s="298"/>
      <c r="C45" s="96"/>
      <c r="D45" s="97" t="s">
        <v>153</v>
      </c>
      <c r="E45" s="97" t="s">
        <v>154</v>
      </c>
      <c r="F45" s="146">
        <v>36</v>
      </c>
      <c r="G45" s="98">
        <v>9.35</v>
      </c>
      <c r="H45" s="147">
        <v>1.5</v>
      </c>
      <c r="I45" s="147">
        <v>4</v>
      </c>
      <c r="J45" s="147">
        <v>2.4</v>
      </c>
      <c r="K45" s="148">
        <f>G45-H45-I45-J45</f>
        <v>1.4499999999999997</v>
      </c>
    </row>
    <row r="46" spans="1:11" ht="26.25" customHeight="1">
      <c r="A46" s="303"/>
      <c r="B46" s="298"/>
      <c r="C46" s="96"/>
      <c r="D46" s="97" t="s">
        <v>155</v>
      </c>
      <c r="E46" s="97" t="s">
        <v>156</v>
      </c>
      <c r="F46" s="146">
        <v>37</v>
      </c>
      <c r="G46" s="98">
        <v>140.9</v>
      </c>
      <c r="H46" s="147">
        <v>30</v>
      </c>
      <c r="I46" s="147">
        <v>50</v>
      </c>
      <c r="J46" s="147">
        <v>40</v>
      </c>
      <c r="K46" s="148">
        <f>G46-H46-I46-J46</f>
        <v>20.900000000000006</v>
      </c>
    </row>
    <row r="47" spans="1:11" ht="23.25" customHeight="1">
      <c r="A47" s="303"/>
      <c r="B47" s="298"/>
      <c r="C47" s="96" t="s">
        <v>67</v>
      </c>
      <c r="D47" s="250" t="s">
        <v>157</v>
      </c>
      <c r="E47" s="250"/>
      <c r="F47" s="146">
        <v>38</v>
      </c>
      <c r="G47" s="98">
        <v>55.391</v>
      </c>
      <c r="H47" s="147">
        <v>5</v>
      </c>
      <c r="I47" s="147">
        <v>18</v>
      </c>
      <c r="J47" s="147">
        <v>18</v>
      </c>
      <c r="K47" s="148">
        <f>G47-H47-I47-J47</f>
        <v>14.390999999999998</v>
      </c>
    </row>
    <row r="48" spans="1:11" ht="14.25" customHeight="1">
      <c r="A48" s="303"/>
      <c r="B48" s="298"/>
      <c r="C48" s="96" t="s">
        <v>77</v>
      </c>
      <c r="D48" s="250" t="s">
        <v>158</v>
      </c>
      <c r="E48" s="250"/>
      <c r="F48" s="146">
        <v>39</v>
      </c>
      <c r="G48" s="98">
        <v>20.235</v>
      </c>
      <c r="H48" s="147">
        <v>7.5</v>
      </c>
      <c r="I48" s="147">
        <v>4.2</v>
      </c>
      <c r="J48" s="147">
        <v>4.2</v>
      </c>
      <c r="K48" s="148">
        <f>G48-H48-I48-J48</f>
        <v>4.335</v>
      </c>
    </row>
    <row r="49" spans="1:11" ht="14.25" customHeight="1">
      <c r="A49" s="303"/>
      <c r="B49" s="298"/>
      <c r="C49" s="96" t="s">
        <v>79</v>
      </c>
      <c r="D49" s="250" t="s">
        <v>159</v>
      </c>
      <c r="E49" s="250"/>
      <c r="F49" s="146">
        <v>40</v>
      </c>
      <c r="G49" s="98">
        <f>H49+I49+J49+K49</f>
        <v>0</v>
      </c>
      <c r="H49" s="147">
        <v>0</v>
      </c>
      <c r="I49" s="147">
        <v>0</v>
      </c>
      <c r="J49" s="147">
        <v>0</v>
      </c>
      <c r="K49" s="148">
        <v>0</v>
      </c>
    </row>
    <row r="50" spans="1:11" ht="32.25" customHeight="1">
      <c r="A50" s="303"/>
      <c r="B50" s="298"/>
      <c r="C50" s="96" t="s">
        <v>160</v>
      </c>
      <c r="D50" s="299" t="s">
        <v>345</v>
      </c>
      <c r="E50" s="299"/>
      <c r="F50" s="146">
        <v>41</v>
      </c>
      <c r="G50" s="98">
        <v>77.515</v>
      </c>
      <c r="H50" s="147">
        <f>H51+H52+H55</f>
        <v>12</v>
      </c>
      <c r="I50" s="147">
        <f>I51+I52+I55</f>
        <v>32.5</v>
      </c>
      <c r="J50" s="147">
        <f>J51+J52+J55</f>
        <v>24.5</v>
      </c>
      <c r="K50" s="148">
        <f>K51+K52+K55</f>
        <v>8.515</v>
      </c>
    </row>
    <row r="51" spans="1:11" ht="23.25" customHeight="1">
      <c r="A51" s="303"/>
      <c r="B51" s="298"/>
      <c r="C51" s="154" t="s">
        <v>19</v>
      </c>
      <c r="D51" s="299" t="s">
        <v>162</v>
      </c>
      <c r="E51" s="299"/>
      <c r="F51" s="146">
        <v>42</v>
      </c>
      <c r="G51" s="98">
        <v>29.515</v>
      </c>
      <c r="H51" s="147">
        <v>5</v>
      </c>
      <c r="I51" s="147">
        <v>14</v>
      </c>
      <c r="J51" s="147">
        <v>7</v>
      </c>
      <c r="K51" s="148">
        <f>G51-H51-I51-J51</f>
        <v>3.5150000000000006</v>
      </c>
    </row>
    <row r="52" spans="1:11" ht="23.25" customHeight="1">
      <c r="A52" s="303"/>
      <c r="B52" s="298"/>
      <c r="C52" s="154" t="s">
        <v>163</v>
      </c>
      <c r="D52" s="299" t="s">
        <v>346</v>
      </c>
      <c r="E52" s="299"/>
      <c r="F52" s="146">
        <v>43</v>
      </c>
      <c r="G52" s="98">
        <v>25</v>
      </c>
      <c r="H52" s="147">
        <f>H53+H54</f>
        <v>0</v>
      </c>
      <c r="I52" s="147">
        <f>I53+I54</f>
        <v>12.5</v>
      </c>
      <c r="J52" s="147">
        <f>J53+J54</f>
        <v>12.5</v>
      </c>
      <c r="K52" s="148">
        <f>K53+K54</f>
        <v>0</v>
      </c>
    </row>
    <row r="53" spans="1:11" ht="54" customHeight="1">
      <c r="A53" s="303"/>
      <c r="B53" s="298"/>
      <c r="C53" s="154"/>
      <c r="D53" s="152" t="s">
        <v>153</v>
      </c>
      <c r="E53" s="152" t="s">
        <v>165</v>
      </c>
      <c r="F53" s="146">
        <v>44</v>
      </c>
      <c r="G53" s="98">
        <f>H53+I53+J53+K53</f>
        <v>0</v>
      </c>
      <c r="H53" s="147">
        <v>0</v>
      </c>
      <c r="I53" s="147">
        <v>0</v>
      </c>
      <c r="J53" s="147">
        <v>0</v>
      </c>
      <c r="K53" s="148">
        <v>0</v>
      </c>
    </row>
    <row r="54" spans="1:11" ht="31.5" customHeight="1">
      <c r="A54" s="303"/>
      <c r="B54" s="298"/>
      <c r="C54" s="154"/>
      <c r="D54" s="152" t="s">
        <v>155</v>
      </c>
      <c r="E54" s="152" t="s">
        <v>166</v>
      </c>
      <c r="F54" s="146">
        <v>45</v>
      </c>
      <c r="G54" s="98">
        <v>25</v>
      </c>
      <c r="H54" s="147">
        <v>0</v>
      </c>
      <c r="I54" s="147">
        <v>12.5</v>
      </c>
      <c r="J54" s="147">
        <v>12.5</v>
      </c>
      <c r="K54" s="148">
        <f>G54-H54-I54-J54</f>
        <v>0</v>
      </c>
    </row>
    <row r="55" spans="1:11" ht="14.25" customHeight="1">
      <c r="A55" s="303"/>
      <c r="B55" s="298"/>
      <c r="C55" s="154" t="s">
        <v>67</v>
      </c>
      <c r="D55" s="299" t="s">
        <v>167</v>
      </c>
      <c r="E55" s="299"/>
      <c r="F55" s="146">
        <v>46</v>
      </c>
      <c r="G55" s="98">
        <v>23</v>
      </c>
      <c r="H55" s="147">
        <v>7</v>
      </c>
      <c r="I55" s="147">
        <v>6</v>
      </c>
      <c r="J55" s="147">
        <v>5</v>
      </c>
      <c r="K55" s="148">
        <f>G55-H55-I55-J55</f>
        <v>5</v>
      </c>
    </row>
    <row r="56" spans="1:11" ht="60.75" customHeight="1">
      <c r="A56" s="303"/>
      <c r="B56" s="298"/>
      <c r="C56" s="154" t="s">
        <v>168</v>
      </c>
      <c r="D56" s="299" t="s">
        <v>347</v>
      </c>
      <c r="E56" s="299"/>
      <c r="F56" s="146">
        <v>47</v>
      </c>
      <c r="G56" s="98">
        <v>246.035</v>
      </c>
      <c r="H56" s="147">
        <f>H57+H58+H60+H67+H72+H73+H77+H78+H79+H88</f>
        <v>42.699999999999996</v>
      </c>
      <c r="I56" s="147">
        <f>I57+I58+I60+I67+I72+I73+I77+I78+I79+I88</f>
        <v>82.4</v>
      </c>
      <c r="J56" s="147">
        <f>J57+J58+J60+J67+J72+J73+J77+J78+J79+J88</f>
        <v>74.2</v>
      </c>
      <c r="K56" s="148">
        <f>K57+K58+K60+K67+K72+K73+K77+K78+K79+K88</f>
        <v>46.73599999999999</v>
      </c>
    </row>
    <row r="57" spans="1:11" ht="15" customHeight="1">
      <c r="A57" s="303"/>
      <c r="B57" s="298"/>
      <c r="C57" s="154" t="s">
        <v>19</v>
      </c>
      <c r="D57" s="299" t="s">
        <v>170</v>
      </c>
      <c r="E57" s="299"/>
      <c r="F57" s="146">
        <v>48</v>
      </c>
      <c r="G57" s="98">
        <v>184.755</v>
      </c>
      <c r="H57" s="147">
        <v>30</v>
      </c>
      <c r="I57" s="98">
        <v>60</v>
      </c>
      <c r="J57" s="98">
        <v>60</v>
      </c>
      <c r="K57" s="155">
        <f>G57-H57-I57-J57</f>
        <v>34.754999999999995</v>
      </c>
    </row>
    <row r="58" spans="1:11" ht="23.25" customHeight="1">
      <c r="A58" s="303"/>
      <c r="B58" s="298"/>
      <c r="C58" s="154" t="s">
        <v>21</v>
      </c>
      <c r="D58" s="299" t="s">
        <v>171</v>
      </c>
      <c r="E58" s="299"/>
      <c r="F58" s="146">
        <v>49</v>
      </c>
      <c r="G58" s="98">
        <v>9</v>
      </c>
      <c r="H58" s="147">
        <f>H59</f>
        <v>3</v>
      </c>
      <c r="I58" s="147">
        <f>I59</f>
        <v>3</v>
      </c>
      <c r="J58" s="147">
        <f>J59</f>
        <v>2</v>
      </c>
      <c r="K58" s="148">
        <f>G58-H58-I58-J58</f>
        <v>1</v>
      </c>
    </row>
    <row r="59" spans="1:11" ht="33.75">
      <c r="A59" s="303"/>
      <c r="B59" s="298"/>
      <c r="C59" s="154"/>
      <c r="D59" s="151" t="s">
        <v>153</v>
      </c>
      <c r="E59" s="151" t="s">
        <v>172</v>
      </c>
      <c r="F59" s="146">
        <v>50</v>
      </c>
      <c r="G59" s="98">
        <v>9</v>
      </c>
      <c r="H59" s="147">
        <v>3</v>
      </c>
      <c r="I59" s="147">
        <v>3</v>
      </c>
      <c r="J59" s="147">
        <v>2</v>
      </c>
      <c r="K59" s="148">
        <f>G59-H59-I59-J59</f>
        <v>1</v>
      </c>
    </row>
    <row r="60" spans="1:11" ht="33.75" customHeight="1">
      <c r="A60" s="303"/>
      <c r="B60" s="298"/>
      <c r="C60" s="154" t="s">
        <v>67</v>
      </c>
      <c r="D60" s="299" t="s">
        <v>348</v>
      </c>
      <c r="E60" s="299"/>
      <c r="F60" s="146">
        <v>51</v>
      </c>
      <c r="G60" s="98">
        <v>4.5</v>
      </c>
      <c r="H60" s="147">
        <f>H61</f>
        <v>0.5</v>
      </c>
      <c r="I60" s="147">
        <f>I61</f>
        <v>1.5</v>
      </c>
      <c r="J60" s="147">
        <f>J61</f>
        <v>1</v>
      </c>
      <c r="K60" s="148">
        <f>K61</f>
        <v>1.5</v>
      </c>
    </row>
    <row r="61" spans="1:11" ht="27.75" customHeight="1">
      <c r="A61" s="303"/>
      <c r="B61" s="298"/>
      <c r="C61" s="154"/>
      <c r="D61" s="151" t="s">
        <v>174</v>
      </c>
      <c r="E61" s="151" t="s">
        <v>175</v>
      </c>
      <c r="F61" s="146">
        <v>52</v>
      </c>
      <c r="G61" s="98">
        <v>4.5</v>
      </c>
      <c r="H61" s="147">
        <v>0.5</v>
      </c>
      <c r="I61" s="147">
        <v>1.5</v>
      </c>
      <c r="J61" s="147">
        <v>1</v>
      </c>
      <c r="K61" s="148">
        <f>G61-H61-I61-J61</f>
        <v>1.5</v>
      </c>
    </row>
    <row r="62" spans="1:11" ht="71.25" customHeight="1">
      <c r="A62" s="303"/>
      <c r="B62" s="298"/>
      <c r="C62" s="154"/>
      <c r="D62" s="151"/>
      <c r="E62" s="156" t="s">
        <v>176</v>
      </c>
      <c r="F62" s="146">
        <v>53</v>
      </c>
      <c r="G62" s="98">
        <v>0</v>
      </c>
      <c r="H62" s="147">
        <v>0</v>
      </c>
      <c r="I62" s="147">
        <v>0</v>
      </c>
      <c r="J62" s="147">
        <v>0</v>
      </c>
      <c r="K62" s="148">
        <f>G62-H62-I62-J62</f>
        <v>0</v>
      </c>
    </row>
    <row r="63" spans="1:11" ht="51" customHeight="1">
      <c r="A63" s="303"/>
      <c r="B63" s="298"/>
      <c r="C63" s="154"/>
      <c r="D63" s="151" t="s">
        <v>177</v>
      </c>
      <c r="E63" s="151" t="s">
        <v>178</v>
      </c>
      <c r="F63" s="146">
        <v>54</v>
      </c>
      <c r="G63" s="98">
        <f aca="true" t="shared" si="1" ref="G63:G76">H63+I63+J63+K63</f>
        <v>0</v>
      </c>
      <c r="H63" s="147">
        <v>0</v>
      </c>
      <c r="I63" s="147">
        <v>0</v>
      </c>
      <c r="J63" s="147">
        <v>0</v>
      </c>
      <c r="K63" s="148">
        <v>0</v>
      </c>
    </row>
    <row r="64" spans="1:11" ht="101.25">
      <c r="A64" s="303"/>
      <c r="B64" s="298"/>
      <c r="C64" s="154"/>
      <c r="D64" s="151"/>
      <c r="E64" s="157" t="s">
        <v>179</v>
      </c>
      <c r="F64" s="146">
        <v>55</v>
      </c>
      <c r="G64" s="98">
        <f t="shared" si="1"/>
        <v>0</v>
      </c>
      <c r="H64" s="147">
        <v>0</v>
      </c>
      <c r="I64" s="147">
        <v>0</v>
      </c>
      <c r="J64" s="147">
        <v>0</v>
      </c>
      <c r="K64" s="148">
        <v>0</v>
      </c>
    </row>
    <row r="65" spans="1:11" ht="124.5" customHeight="1">
      <c r="A65" s="303"/>
      <c r="B65" s="298"/>
      <c r="C65" s="154"/>
      <c r="D65" s="151"/>
      <c r="E65" s="157" t="s">
        <v>180</v>
      </c>
      <c r="F65" s="146">
        <v>56</v>
      </c>
      <c r="G65" s="98">
        <f t="shared" si="1"/>
        <v>0</v>
      </c>
      <c r="H65" s="147">
        <v>0</v>
      </c>
      <c r="I65" s="147">
        <v>0</v>
      </c>
      <c r="J65" s="147">
        <v>0</v>
      </c>
      <c r="K65" s="148">
        <v>0</v>
      </c>
    </row>
    <row r="66" spans="1:11" ht="38.25" customHeight="1">
      <c r="A66" s="303"/>
      <c r="B66" s="298"/>
      <c r="C66" s="154"/>
      <c r="D66" s="151"/>
      <c r="E66" s="157" t="s">
        <v>181</v>
      </c>
      <c r="F66" s="146">
        <v>57</v>
      </c>
      <c r="G66" s="98">
        <f t="shared" si="1"/>
        <v>0</v>
      </c>
      <c r="H66" s="147">
        <v>0</v>
      </c>
      <c r="I66" s="147">
        <v>0</v>
      </c>
      <c r="J66" s="147">
        <v>0</v>
      </c>
      <c r="K66" s="148">
        <v>0</v>
      </c>
    </row>
    <row r="67" spans="1:11" ht="33.75" customHeight="1">
      <c r="A67" s="303"/>
      <c r="B67" s="298"/>
      <c r="C67" s="154" t="s">
        <v>77</v>
      </c>
      <c r="D67" s="250" t="s">
        <v>349</v>
      </c>
      <c r="E67" s="250"/>
      <c r="F67" s="146">
        <v>58</v>
      </c>
      <c r="G67" s="98">
        <f t="shared" si="1"/>
        <v>0</v>
      </c>
      <c r="H67" s="147">
        <v>0</v>
      </c>
      <c r="I67" s="147">
        <v>0</v>
      </c>
      <c r="J67" s="147">
        <v>0</v>
      </c>
      <c r="K67" s="148">
        <v>0</v>
      </c>
    </row>
    <row r="68" spans="1:11" ht="51" customHeight="1">
      <c r="A68" s="303"/>
      <c r="B68" s="298"/>
      <c r="C68" s="154"/>
      <c r="D68" s="97" t="s">
        <v>183</v>
      </c>
      <c r="E68" s="158" t="s">
        <v>184</v>
      </c>
      <c r="F68" s="146">
        <v>59</v>
      </c>
      <c r="G68" s="98">
        <f t="shared" si="1"/>
        <v>0</v>
      </c>
      <c r="H68" s="147">
        <v>0</v>
      </c>
      <c r="I68" s="147">
        <v>0</v>
      </c>
      <c r="J68" s="147">
        <v>0</v>
      </c>
      <c r="K68" s="148">
        <v>0</v>
      </c>
    </row>
    <row r="69" spans="1:11" ht="32.25">
      <c r="A69" s="303"/>
      <c r="B69" s="298"/>
      <c r="C69" s="154"/>
      <c r="D69" s="97" t="s">
        <v>185</v>
      </c>
      <c r="E69" s="158" t="s">
        <v>186</v>
      </c>
      <c r="F69" s="146">
        <v>60</v>
      </c>
      <c r="G69" s="98">
        <f t="shared" si="1"/>
        <v>0</v>
      </c>
      <c r="H69" s="147">
        <v>0</v>
      </c>
      <c r="I69" s="147">
        <v>0</v>
      </c>
      <c r="J69" s="147">
        <v>0</v>
      </c>
      <c r="K69" s="148">
        <v>0</v>
      </c>
    </row>
    <row r="70" spans="1:11" ht="53.25">
      <c r="A70" s="303"/>
      <c r="B70" s="298"/>
      <c r="C70" s="154"/>
      <c r="D70" s="97" t="s">
        <v>187</v>
      </c>
      <c r="E70" s="158" t="s">
        <v>188</v>
      </c>
      <c r="F70" s="146">
        <v>61</v>
      </c>
      <c r="G70" s="98">
        <f t="shared" si="1"/>
        <v>0</v>
      </c>
      <c r="H70" s="147">
        <v>0</v>
      </c>
      <c r="I70" s="147">
        <v>0</v>
      </c>
      <c r="J70" s="147">
        <v>0</v>
      </c>
      <c r="K70" s="148">
        <v>0</v>
      </c>
    </row>
    <row r="71" spans="1:11" ht="29.25" customHeight="1">
      <c r="A71" s="303"/>
      <c r="B71" s="298"/>
      <c r="C71" s="154"/>
      <c r="D71" s="97" t="s">
        <v>189</v>
      </c>
      <c r="E71" s="158" t="s">
        <v>190</v>
      </c>
      <c r="F71" s="146">
        <v>62</v>
      </c>
      <c r="G71" s="98">
        <f t="shared" si="1"/>
        <v>0</v>
      </c>
      <c r="H71" s="147">
        <v>0</v>
      </c>
      <c r="I71" s="147">
        <v>0</v>
      </c>
      <c r="J71" s="147">
        <v>0</v>
      </c>
      <c r="K71" s="148">
        <v>0</v>
      </c>
    </row>
    <row r="72" spans="1:11" ht="23.25" customHeight="1">
      <c r="A72" s="303"/>
      <c r="B72" s="298"/>
      <c r="C72" s="154" t="s">
        <v>79</v>
      </c>
      <c r="D72" s="250" t="s">
        <v>191</v>
      </c>
      <c r="E72" s="250"/>
      <c r="F72" s="146">
        <v>63</v>
      </c>
      <c r="G72" s="98">
        <f t="shared" si="1"/>
        <v>0</v>
      </c>
      <c r="H72" s="147">
        <v>0</v>
      </c>
      <c r="I72" s="147">
        <v>0</v>
      </c>
      <c r="J72" s="147">
        <v>0</v>
      </c>
      <c r="K72" s="148">
        <v>0</v>
      </c>
    </row>
    <row r="73" spans="1:11" ht="23.25" customHeight="1">
      <c r="A73" s="303"/>
      <c r="B73" s="298"/>
      <c r="C73" s="154" t="s">
        <v>127</v>
      </c>
      <c r="D73" s="250" t="s">
        <v>192</v>
      </c>
      <c r="E73" s="250"/>
      <c r="F73" s="146">
        <v>64</v>
      </c>
      <c r="G73" s="98">
        <f t="shared" si="1"/>
        <v>0</v>
      </c>
      <c r="H73" s="147">
        <v>0</v>
      </c>
      <c r="I73" s="147">
        <v>0</v>
      </c>
      <c r="J73" s="147">
        <v>0</v>
      </c>
      <c r="K73" s="148">
        <v>0</v>
      </c>
    </row>
    <row r="74" spans="1:11" ht="23.25" customHeight="1">
      <c r="A74" s="303"/>
      <c r="B74" s="298"/>
      <c r="C74" s="154"/>
      <c r="D74" s="250" t="s">
        <v>350</v>
      </c>
      <c r="E74" s="250"/>
      <c r="F74" s="146">
        <v>65</v>
      </c>
      <c r="G74" s="98">
        <f t="shared" si="1"/>
        <v>0</v>
      </c>
      <c r="H74" s="147">
        <v>0</v>
      </c>
      <c r="I74" s="147">
        <v>0</v>
      </c>
      <c r="J74" s="147">
        <v>0</v>
      </c>
      <c r="K74" s="148">
        <v>0</v>
      </c>
    </row>
    <row r="75" spans="1:11" ht="14.25" customHeight="1">
      <c r="A75" s="303"/>
      <c r="B75" s="298"/>
      <c r="C75" s="154"/>
      <c r="D75" s="302" t="s">
        <v>194</v>
      </c>
      <c r="E75" s="302"/>
      <c r="F75" s="146">
        <v>66</v>
      </c>
      <c r="G75" s="98">
        <f t="shared" si="1"/>
        <v>0</v>
      </c>
      <c r="H75" s="147">
        <v>0</v>
      </c>
      <c r="I75" s="147">
        <v>0</v>
      </c>
      <c r="J75" s="147">
        <v>0</v>
      </c>
      <c r="K75" s="148">
        <v>0</v>
      </c>
    </row>
    <row r="76" spans="1:11" ht="14.25" customHeight="1">
      <c r="A76" s="303"/>
      <c r="B76" s="298"/>
      <c r="C76" s="154"/>
      <c r="D76" s="302" t="s">
        <v>195</v>
      </c>
      <c r="E76" s="302"/>
      <c r="F76" s="146">
        <v>67</v>
      </c>
      <c r="G76" s="98">
        <f t="shared" si="1"/>
        <v>0</v>
      </c>
      <c r="H76" s="147">
        <v>0</v>
      </c>
      <c r="I76" s="147">
        <v>0</v>
      </c>
      <c r="J76" s="147">
        <v>0</v>
      </c>
      <c r="K76" s="148">
        <v>0</v>
      </c>
    </row>
    <row r="77" spans="1:11" ht="23.25" customHeight="1">
      <c r="A77" s="303"/>
      <c r="B77" s="298"/>
      <c r="C77" s="154" t="s">
        <v>196</v>
      </c>
      <c r="D77" s="250" t="s">
        <v>197</v>
      </c>
      <c r="E77" s="250"/>
      <c r="F77" s="146">
        <v>68</v>
      </c>
      <c r="G77" s="98">
        <v>20.54</v>
      </c>
      <c r="H77" s="147">
        <v>5</v>
      </c>
      <c r="I77" s="147">
        <v>5</v>
      </c>
      <c r="J77" s="147">
        <v>5</v>
      </c>
      <c r="K77" s="148">
        <f>G77-H77-I77-J77</f>
        <v>5.539999999999999</v>
      </c>
    </row>
    <row r="78" spans="1:11" ht="23.25" customHeight="1">
      <c r="A78" s="303"/>
      <c r="B78" s="298"/>
      <c r="C78" s="154" t="s">
        <v>198</v>
      </c>
      <c r="D78" s="250" t="s">
        <v>199</v>
      </c>
      <c r="E78" s="250"/>
      <c r="F78" s="146">
        <v>69</v>
      </c>
      <c r="G78" s="98">
        <v>5.55</v>
      </c>
      <c r="H78" s="147">
        <v>1.4</v>
      </c>
      <c r="I78" s="147">
        <v>1.4</v>
      </c>
      <c r="J78" s="147">
        <v>1.4</v>
      </c>
      <c r="K78" s="148">
        <f>G78-H78-I78-J78</f>
        <v>1.3500000000000005</v>
      </c>
    </row>
    <row r="79" spans="1:11" ht="23.25" customHeight="1">
      <c r="A79" s="303"/>
      <c r="B79" s="298"/>
      <c r="C79" s="154" t="s">
        <v>200</v>
      </c>
      <c r="D79" s="250" t="s">
        <v>351</v>
      </c>
      <c r="E79" s="250"/>
      <c r="F79" s="146">
        <v>70</v>
      </c>
      <c r="G79" s="98">
        <v>15.7</v>
      </c>
      <c r="H79" s="147">
        <f>H80+H81+H82+H83+H85+H86+H87</f>
        <v>2.8</v>
      </c>
      <c r="I79" s="147">
        <f>I80+I81+I82+I83+I85+I86+I87</f>
        <v>5.8</v>
      </c>
      <c r="J79" s="147">
        <f>J80+J81+J82+J83+J85+J86+J87</f>
        <v>4.8</v>
      </c>
      <c r="K79" s="148">
        <f>K80+K81+K82+K83+K85+K86+K87</f>
        <v>2.3</v>
      </c>
    </row>
    <row r="80" spans="1:11" ht="28.5" customHeight="1">
      <c r="A80" s="303"/>
      <c r="B80" s="298"/>
      <c r="C80" s="154"/>
      <c r="D80" s="97" t="s">
        <v>202</v>
      </c>
      <c r="E80" s="97" t="s">
        <v>203</v>
      </c>
      <c r="F80" s="146">
        <v>71</v>
      </c>
      <c r="G80" s="98">
        <v>1.2</v>
      </c>
      <c r="H80" s="147">
        <v>0.30000000000000004</v>
      </c>
      <c r="I80" s="147">
        <v>0.30000000000000004</v>
      </c>
      <c r="J80" s="147">
        <v>0.30000000000000004</v>
      </c>
      <c r="K80" s="148">
        <v>0.30000000000000004</v>
      </c>
    </row>
    <row r="81" spans="1:11" ht="51.75" customHeight="1">
      <c r="A81" s="303"/>
      <c r="B81" s="298"/>
      <c r="C81" s="154"/>
      <c r="D81" s="97" t="s">
        <v>204</v>
      </c>
      <c r="E81" s="97" t="s">
        <v>205</v>
      </c>
      <c r="F81" s="146">
        <v>72</v>
      </c>
      <c r="G81" s="98">
        <v>9.5</v>
      </c>
      <c r="H81" s="147">
        <v>2.5</v>
      </c>
      <c r="I81" s="147">
        <v>2.5</v>
      </c>
      <c r="J81" s="147">
        <v>2.5</v>
      </c>
      <c r="K81" s="148">
        <f>G81-H81-I81-J81</f>
        <v>2</v>
      </c>
    </row>
    <row r="82" spans="1:11" ht="36" customHeight="1">
      <c r="A82" s="303"/>
      <c r="B82" s="298"/>
      <c r="C82" s="154"/>
      <c r="D82" s="97" t="s">
        <v>206</v>
      </c>
      <c r="E82" s="97" t="s">
        <v>207</v>
      </c>
      <c r="F82" s="146">
        <v>73</v>
      </c>
      <c r="G82" s="98">
        <v>4</v>
      </c>
      <c r="H82" s="147">
        <v>0</v>
      </c>
      <c r="I82" s="147">
        <v>2</v>
      </c>
      <c r="J82" s="98">
        <v>2</v>
      </c>
      <c r="K82" s="148">
        <f>G82-H82-I82-J82</f>
        <v>0</v>
      </c>
    </row>
    <row r="83" spans="1:11" ht="66.75" customHeight="1">
      <c r="A83" s="303"/>
      <c r="B83" s="298"/>
      <c r="C83" s="154"/>
      <c r="D83" s="97" t="s">
        <v>208</v>
      </c>
      <c r="E83" s="97" t="s">
        <v>209</v>
      </c>
      <c r="F83" s="146">
        <v>74</v>
      </c>
      <c r="G83" s="98">
        <v>0</v>
      </c>
      <c r="H83" s="147">
        <f>H84</f>
        <v>0</v>
      </c>
      <c r="I83" s="147">
        <f>I84</f>
        <v>0</v>
      </c>
      <c r="J83" s="147">
        <f>J84</f>
        <v>0</v>
      </c>
      <c r="K83" s="148">
        <f>K84</f>
        <v>0</v>
      </c>
    </row>
    <row r="84" spans="1:11" ht="64.5" customHeight="1">
      <c r="A84" s="303"/>
      <c r="B84" s="298"/>
      <c r="C84" s="154"/>
      <c r="D84" s="97"/>
      <c r="E84" s="97" t="s">
        <v>352</v>
      </c>
      <c r="F84" s="146">
        <v>75</v>
      </c>
      <c r="G84" s="98">
        <v>0</v>
      </c>
      <c r="H84" s="147">
        <v>0</v>
      </c>
      <c r="I84" s="147">
        <v>0</v>
      </c>
      <c r="J84" s="147">
        <v>0</v>
      </c>
      <c r="K84" s="148">
        <f>G84-H84-I84-J84</f>
        <v>0</v>
      </c>
    </row>
    <row r="85" spans="1:11" ht="44.25" customHeight="1">
      <c r="A85" s="303"/>
      <c r="B85" s="298"/>
      <c r="C85" s="154"/>
      <c r="D85" s="97" t="s">
        <v>211</v>
      </c>
      <c r="E85" s="97" t="s">
        <v>212</v>
      </c>
      <c r="F85" s="146">
        <v>76</v>
      </c>
      <c r="G85" s="98">
        <f>H85+I85+J85+K85</f>
        <v>0</v>
      </c>
      <c r="H85" s="147">
        <v>0</v>
      </c>
      <c r="I85" s="147">
        <v>0</v>
      </c>
      <c r="J85" s="147">
        <v>0</v>
      </c>
      <c r="K85" s="148">
        <v>0</v>
      </c>
    </row>
    <row r="86" spans="1:11" ht="69" customHeight="1">
      <c r="A86" s="303"/>
      <c r="B86" s="298"/>
      <c r="C86" s="154"/>
      <c r="D86" s="97" t="s">
        <v>213</v>
      </c>
      <c r="E86" s="97" t="s">
        <v>214</v>
      </c>
      <c r="F86" s="146">
        <v>77</v>
      </c>
      <c r="G86" s="98">
        <f>H86+I86+J86+K86</f>
        <v>0</v>
      </c>
      <c r="H86" s="147">
        <v>0</v>
      </c>
      <c r="I86" s="147">
        <v>0</v>
      </c>
      <c r="J86" s="147">
        <v>0</v>
      </c>
      <c r="K86" s="148">
        <v>0</v>
      </c>
    </row>
    <row r="87" spans="1:11" ht="48.75" customHeight="1">
      <c r="A87" s="303"/>
      <c r="B87" s="298"/>
      <c r="C87" s="154"/>
      <c r="D87" s="97" t="s">
        <v>215</v>
      </c>
      <c r="E87" s="97" t="s">
        <v>216</v>
      </c>
      <c r="F87" s="146">
        <v>78</v>
      </c>
      <c r="G87" s="98">
        <v>1</v>
      </c>
      <c r="H87" s="147">
        <v>0</v>
      </c>
      <c r="I87" s="147">
        <v>1</v>
      </c>
      <c r="J87" s="147">
        <v>0</v>
      </c>
      <c r="K87" s="148">
        <v>0</v>
      </c>
    </row>
    <row r="88" spans="1:11" ht="14.25" customHeight="1">
      <c r="A88" s="303"/>
      <c r="B88" s="298"/>
      <c r="C88" s="154" t="s">
        <v>217</v>
      </c>
      <c r="D88" s="250" t="s">
        <v>80</v>
      </c>
      <c r="E88" s="250"/>
      <c r="F88" s="146">
        <v>79</v>
      </c>
      <c r="G88" s="98">
        <v>5.991</v>
      </c>
      <c r="H88" s="147">
        <v>0</v>
      </c>
      <c r="I88" s="147">
        <v>5.7</v>
      </c>
      <c r="J88" s="147">
        <v>0</v>
      </c>
      <c r="K88" s="148">
        <f>G88-H88-I88-J88</f>
        <v>0.2909999999999995</v>
      </c>
    </row>
    <row r="89" spans="1:11" ht="44.25" customHeight="1">
      <c r="A89" s="303"/>
      <c r="B89" s="298"/>
      <c r="C89" s="299" t="s">
        <v>353</v>
      </c>
      <c r="D89" s="299"/>
      <c r="E89" s="299"/>
      <c r="F89" s="146">
        <v>80</v>
      </c>
      <c r="G89" s="98">
        <v>42.436</v>
      </c>
      <c r="H89" s="98">
        <f>H90+H91+H92+H93+H94+H95</f>
        <v>18.609</v>
      </c>
      <c r="I89" s="98">
        <f>I90+I91+I92+I93+I94+I95</f>
        <v>12.609</v>
      </c>
      <c r="J89" s="98">
        <f>J90+J91+J92+J93+J94+J95</f>
        <v>6.609</v>
      </c>
      <c r="K89" s="155">
        <f>K90+K91+K92+K93+K94+K95</f>
        <v>4.609</v>
      </c>
    </row>
    <row r="90" spans="1:11" ht="33.75" customHeight="1">
      <c r="A90" s="303"/>
      <c r="B90" s="298"/>
      <c r="C90" s="149" t="s">
        <v>19</v>
      </c>
      <c r="D90" s="301" t="s">
        <v>219</v>
      </c>
      <c r="E90" s="301"/>
      <c r="F90" s="146">
        <v>81</v>
      </c>
      <c r="G90" s="98">
        <f>H90+I90+J90+K90</f>
        <v>0</v>
      </c>
      <c r="H90" s="147">
        <v>0</v>
      </c>
      <c r="I90" s="147">
        <v>0</v>
      </c>
      <c r="J90" s="147">
        <v>0</v>
      </c>
      <c r="K90" s="148">
        <v>0</v>
      </c>
    </row>
    <row r="91" spans="1:11" ht="33.75" customHeight="1">
      <c r="A91" s="303"/>
      <c r="B91" s="298"/>
      <c r="C91" s="149" t="s">
        <v>21</v>
      </c>
      <c r="D91" s="250" t="s">
        <v>220</v>
      </c>
      <c r="E91" s="250"/>
      <c r="F91" s="146">
        <v>82</v>
      </c>
      <c r="G91" s="98">
        <v>10.436</v>
      </c>
      <c r="H91" s="147">
        <v>2.609</v>
      </c>
      <c r="I91" s="147">
        <v>2.609</v>
      </c>
      <c r="J91" s="147">
        <v>2.609</v>
      </c>
      <c r="K91" s="148">
        <f>G91-H91-I91-J91</f>
        <v>2.609</v>
      </c>
    </row>
    <row r="92" spans="1:11" ht="14.25" customHeight="1">
      <c r="A92" s="303"/>
      <c r="B92" s="298"/>
      <c r="C92" s="96" t="s">
        <v>67</v>
      </c>
      <c r="D92" s="250" t="s">
        <v>221</v>
      </c>
      <c r="E92" s="250"/>
      <c r="F92" s="146">
        <v>83</v>
      </c>
      <c r="G92" s="98">
        <f>H92+I92+J92+K92</f>
        <v>0</v>
      </c>
      <c r="H92" s="147">
        <v>0</v>
      </c>
      <c r="I92" s="147">
        <v>0</v>
      </c>
      <c r="J92" s="147">
        <v>0</v>
      </c>
      <c r="K92" s="148">
        <v>0</v>
      </c>
    </row>
    <row r="93" spans="1:11" ht="14.25" customHeight="1">
      <c r="A93" s="303"/>
      <c r="B93" s="298"/>
      <c r="C93" s="96" t="s">
        <v>77</v>
      </c>
      <c r="D93" s="250" t="s">
        <v>222</v>
      </c>
      <c r="E93" s="250"/>
      <c r="F93" s="146">
        <v>84</v>
      </c>
      <c r="G93" s="98">
        <v>0</v>
      </c>
      <c r="H93" s="147">
        <v>0</v>
      </c>
      <c r="I93" s="147">
        <v>0</v>
      </c>
      <c r="J93" s="147">
        <v>0</v>
      </c>
      <c r="K93" s="148">
        <f>G93-H93-I93-J93</f>
        <v>0</v>
      </c>
    </row>
    <row r="94" spans="1:11" ht="14.25" customHeight="1">
      <c r="A94" s="303"/>
      <c r="B94" s="298"/>
      <c r="C94" s="96" t="s">
        <v>79</v>
      </c>
      <c r="D94" s="250" t="s">
        <v>223</v>
      </c>
      <c r="E94" s="250"/>
      <c r="F94" s="146">
        <v>85</v>
      </c>
      <c r="G94" s="98">
        <f>H94+I94+J94+K94</f>
        <v>0</v>
      </c>
      <c r="H94" s="147">
        <v>0</v>
      </c>
      <c r="I94" s="147">
        <v>0</v>
      </c>
      <c r="J94" s="147">
        <v>0</v>
      </c>
      <c r="K94" s="148">
        <v>0</v>
      </c>
    </row>
    <row r="95" spans="1:11" ht="17.25" customHeight="1">
      <c r="A95" s="303"/>
      <c r="B95" s="298"/>
      <c r="C95" s="96" t="s">
        <v>127</v>
      </c>
      <c r="D95" s="250" t="s">
        <v>224</v>
      </c>
      <c r="E95" s="250"/>
      <c r="F95" s="146">
        <v>86</v>
      </c>
      <c r="G95" s="98">
        <v>32</v>
      </c>
      <c r="H95" s="147">
        <v>16</v>
      </c>
      <c r="I95" s="147">
        <v>10</v>
      </c>
      <c r="J95" s="147">
        <v>4</v>
      </c>
      <c r="K95" s="148">
        <f>G95-H95-I95-J95</f>
        <v>2</v>
      </c>
    </row>
    <row r="96" spans="1:11" ht="23.25" customHeight="1">
      <c r="A96" s="303"/>
      <c r="B96" s="298"/>
      <c r="C96" s="299" t="s">
        <v>354</v>
      </c>
      <c r="D96" s="299"/>
      <c r="E96" s="299"/>
      <c r="F96" s="146">
        <v>87</v>
      </c>
      <c r="G96" s="98">
        <v>2816.144</v>
      </c>
      <c r="H96" s="147">
        <f>H97+H101+H109+H113+H118</f>
        <v>691.1124000000001</v>
      </c>
      <c r="I96" s="147">
        <f>I97+I101+I109+I113+I118</f>
        <v>683.7624000000001</v>
      </c>
      <c r="J96" s="147">
        <f>J97+J101+J109+J113+J118</f>
        <v>714.9896000000001</v>
      </c>
      <c r="K96" s="148">
        <f>K97+K101+K109+K113+K118</f>
        <v>726.2806</v>
      </c>
    </row>
    <row r="97" spans="1:11" ht="23.25" customHeight="1">
      <c r="A97" s="303"/>
      <c r="B97" s="298"/>
      <c r="C97" s="149" t="s">
        <v>36</v>
      </c>
      <c r="D97" s="250" t="s">
        <v>227</v>
      </c>
      <c r="E97" s="250"/>
      <c r="F97" s="146">
        <v>88</v>
      </c>
      <c r="G97" s="98">
        <v>1841.722</v>
      </c>
      <c r="H97" s="98">
        <f>H98+H99+H100</f>
        <v>455</v>
      </c>
      <c r="I97" s="98">
        <f>I98+I99+I100</f>
        <v>445</v>
      </c>
      <c r="J97" s="98">
        <f>J98+J99+J100</f>
        <v>470</v>
      </c>
      <c r="K97" s="155">
        <f>K98+K99+K100</f>
        <v>471.722</v>
      </c>
    </row>
    <row r="98" spans="1:11" ht="14.25" customHeight="1">
      <c r="A98" s="303"/>
      <c r="B98" s="298"/>
      <c r="C98" s="298"/>
      <c r="D98" s="250" t="s">
        <v>228</v>
      </c>
      <c r="E98" s="250"/>
      <c r="F98" s="146">
        <v>89</v>
      </c>
      <c r="G98" s="98">
        <v>1841.722</v>
      </c>
      <c r="H98" s="147">
        <v>455</v>
      </c>
      <c r="I98" s="147">
        <v>445</v>
      </c>
      <c r="J98" s="147">
        <v>470</v>
      </c>
      <c r="K98" s="148">
        <f>G98-H98-I98-J98</f>
        <v>471.722</v>
      </c>
    </row>
    <row r="99" spans="1:11" ht="33.75" customHeight="1">
      <c r="A99" s="303"/>
      <c r="B99" s="298"/>
      <c r="C99" s="298"/>
      <c r="D99" s="300" t="s">
        <v>229</v>
      </c>
      <c r="E99" s="300"/>
      <c r="F99" s="146">
        <v>90</v>
      </c>
      <c r="G99" s="98">
        <f>H99+I99+J99+K99</f>
        <v>0</v>
      </c>
      <c r="H99" s="147">
        <v>0</v>
      </c>
      <c r="I99" s="147">
        <v>0</v>
      </c>
      <c r="J99" s="147">
        <v>0</v>
      </c>
      <c r="K99" s="148">
        <v>0</v>
      </c>
    </row>
    <row r="100" spans="1:11" ht="15" customHeight="1">
      <c r="A100" s="303"/>
      <c r="B100" s="298"/>
      <c r="C100" s="298"/>
      <c r="D100" s="250" t="s">
        <v>230</v>
      </c>
      <c r="E100" s="250"/>
      <c r="F100" s="146">
        <v>91</v>
      </c>
      <c r="G100" s="98">
        <f>H100+I100+J100+K100</f>
        <v>0</v>
      </c>
      <c r="H100" s="147">
        <v>0</v>
      </c>
      <c r="I100" s="147">
        <v>0</v>
      </c>
      <c r="J100" s="147">
        <v>0</v>
      </c>
      <c r="K100" s="148">
        <v>0</v>
      </c>
    </row>
    <row r="101" spans="1:11" ht="33.75" customHeight="1">
      <c r="A101" s="303"/>
      <c r="B101" s="298"/>
      <c r="C101" s="96" t="s">
        <v>38</v>
      </c>
      <c r="D101" s="250" t="s">
        <v>231</v>
      </c>
      <c r="E101" s="250"/>
      <c r="F101" s="146">
        <v>92</v>
      </c>
      <c r="G101" s="98">
        <v>293.125</v>
      </c>
      <c r="H101" s="98">
        <f>H102+H105+H106+H107+H108</f>
        <v>68.1</v>
      </c>
      <c r="I101" s="98">
        <f>I102+I105+I106+I107+I108</f>
        <v>73.6</v>
      </c>
      <c r="J101" s="98">
        <f>J102+J105+J106+J107+J108</f>
        <v>73.7</v>
      </c>
      <c r="K101" s="155">
        <f>K102+K105+K106+K107+K108</f>
        <v>77.725</v>
      </c>
    </row>
    <row r="102" spans="1:11" ht="56.25" customHeight="1">
      <c r="A102" s="303"/>
      <c r="B102" s="298"/>
      <c r="C102" s="96"/>
      <c r="D102" s="300" t="s">
        <v>232</v>
      </c>
      <c r="E102" s="300"/>
      <c r="F102" s="146">
        <v>93</v>
      </c>
      <c r="G102" s="98">
        <v>11.125</v>
      </c>
      <c r="H102" s="98">
        <v>3</v>
      </c>
      <c r="I102" s="147">
        <v>2.6</v>
      </c>
      <c r="J102" s="147">
        <v>2.7</v>
      </c>
      <c r="K102" s="148">
        <f>G102-H102-I102-J102</f>
        <v>2.825</v>
      </c>
    </row>
    <row r="103" spans="1:11" ht="69" customHeight="1">
      <c r="A103" s="303"/>
      <c r="B103" s="298"/>
      <c r="C103" s="96"/>
      <c r="D103" s="97"/>
      <c r="E103" s="97" t="s">
        <v>233</v>
      </c>
      <c r="F103" s="146">
        <v>94</v>
      </c>
      <c r="G103" s="98">
        <f>H103+I103+J103+K103</f>
        <v>0</v>
      </c>
      <c r="H103" s="147">
        <v>0</v>
      </c>
      <c r="I103" s="147">
        <v>0</v>
      </c>
      <c r="J103" s="147">
        <v>0</v>
      </c>
      <c r="K103" s="148">
        <v>0</v>
      </c>
    </row>
    <row r="104" spans="1:11" ht="80.25" customHeight="1">
      <c r="A104" s="303"/>
      <c r="B104" s="298"/>
      <c r="C104" s="96"/>
      <c r="D104" s="97"/>
      <c r="E104" s="153" t="s">
        <v>234</v>
      </c>
      <c r="F104" s="146">
        <v>95</v>
      </c>
      <c r="G104" s="98">
        <f>H104+I104+J104+K104</f>
        <v>0</v>
      </c>
      <c r="H104" s="147">
        <v>0</v>
      </c>
      <c r="I104" s="147">
        <v>0</v>
      </c>
      <c r="J104" s="147">
        <v>0</v>
      </c>
      <c r="K104" s="148">
        <v>0</v>
      </c>
    </row>
    <row r="105" spans="1:11" ht="14.25" customHeight="1">
      <c r="A105" s="303"/>
      <c r="B105" s="298"/>
      <c r="C105" s="96"/>
      <c r="D105" s="250" t="s">
        <v>235</v>
      </c>
      <c r="E105" s="250"/>
      <c r="F105" s="146">
        <v>96</v>
      </c>
      <c r="G105" s="98">
        <v>240.5</v>
      </c>
      <c r="H105" s="147">
        <v>63</v>
      </c>
      <c r="I105" s="98">
        <v>59</v>
      </c>
      <c r="J105" s="98">
        <v>59</v>
      </c>
      <c r="K105" s="155">
        <f>G105-H105-I105-J105</f>
        <v>59.5</v>
      </c>
    </row>
    <row r="106" spans="1:11" ht="14.25" customHeight="1">
      <c r="A106" s="303"/>
      <c r="B106" s="298"/>
      <c r="C106" s="96"/>
      <c r="D106" s="250" t="s">
        <v>236</v>
      </c>
      <c r="E106" s="250"/>
      <c r="F106" s="146">
        <v>97</v>
      </c>
      <c r="G106" s="98">
        <f>H106+I106+J106+K106</f>
        <v>0</v>
      </c>
      <c r="H106" s="147">
        <v>0</v>
      </c>
      <c r="I106" s="147">
        <v>0</v>
      </c>
      <c r="J106" s="147">
        <v>0</v>
      </c>
      <c r="K106" s="148">
        <v>0</v>
      </c>
    </row>
    <row r="107" spans="1:11" ht="33.75" customHeight="1">
      <c r="A107" s="303"/>
      <c r="B107" s="298"/>
      <c r="C107" s="96"/>
      <c r="D107" s="250" t="s">
        <v>237</v>
      </c>
      <c r="E107" s="250"/>
      <c r="F107" s="146">
        <v>98</v>
      </c>
      <c r="G107" s="98">
        <f>H107+I107+J107+K107</f>
        <v>0</v>
      </c>
      <c r="H107" s="147">
        <v>0</v>
      </c>
      <c r="I107" s="147">
        <v>0</v>
      </c>
      <c r="J107" s="147">
        <v>0</v>
      </c>
      <c r="K107" s="148">
        <v>0</v>
      </c>
    </row>
    <row r="108" spans="1:11" ht="14.25" customHeight="1">
      <c r="A108" s="303"/>
      <c r="B108" s="298"/>
      <c r="C108" s="96"/>
      <c r="D108" s="250" t="s">
        <v>238</v>
      </c>
      <c r="E108" s="250"/>
      <c r="F108" s="146">
        <v>99</v>
      </c>
      <c r="G108" s="98">
        <v>41.5</v>
      </c>
      <c r="H108" s="147">
        <v>2.1</v>
      </c>
      <c r="I108" s="98">
        <v>12</v>
      </c>
      <c r="J108" s="98">
        <v>12</v>
      </c>
      <c r="K108" s="155">
        <f>G108-H108-I108-J108</f>
        <v>15.399999999999999</v>
      </c>
    </row>
    <row r="109" spans="1:11" ht="36" customHeight="1">
      <c r="A109" s="303"/>
      <c r="B109" s="298"/>
      <c r="C109" s="96" t="s">
        <v>40</v>
      </c>
      <c r="D109" s="250" t="s">
        <v>239</v>
      </c>
      <c r="E109" s="250"/>
      <c r="F109" s="146">
        <v>100</v>
      </c>
      <c r="G109" s="98">
        <f>H109+I109+J109+K109</f>
        <v>0</v>
      </c>
      <c r="H109" s="147">
        <f>H110+H111+H112</f>
        <v>0</v>
      </c>
      <c r="I109" s="147">
        <f>I110+I111+I112</f>
        <v>0</v>
      </c>
      <c r="J109" s="147">
        <f>J110+J111+J112</f>
        <v>0</v>
      </c>
      <c r="K109" s="148">
        <f>K110+K111+K112</f>
        <v>0</v>
      </c>
    </row>
    <row r="110" spans="1:11" ht="33.75" customHeight="1">
      <c r="A110" s="303"/>
      <c r="B110" s="298"/>
      <c r="C110" s="96"/>
      <c r="D110" s="250" t="s">
        <v>240</v>
      </c>
      <c r="E110" s="250"/>
      <c r="F110" s="146">
        <v>101</v>
      </c>
      <c r="G110" s="98">
        <f>H110+I110+J110+K110</f>
        <v>0</v>
      </c>
      <c r="H110" s="147">
        <v>0</v>
      </c>
      <c r="I110" s="147">
        <v>0</v>
      </c>
      <c r="J110" s="147">
        <v>0</v>
      </c>
      <c r="K110" s="148">
        <v>0</v>
      </c>
    </row>
    <row r="111" spans="1:11" ht="41.25" customHeight="1">
      <c r="A111" s="303"/>
      <c r="B111" s="298"/>
      <c r="C111" s="96"/>
      <c r="D111" s="250" t="s">
        <v>241</v>
      </c>
      <c r="E111" s="250"/>
      <c r="F111" s="146">
        <v>102</v>
      </c>
      <c r="G111" s="98">
        <f>H111+I111+J111+K111</f>
        <v>0</v>
      </c>
      <c r="H111" s="147">
        <v>0</v>
      </c>
      <c r="I111" s="147">
        <v>0</v>
      </c>
      <c r="J111" s="147">
        <v>0</v>
      </c>
      <c r="K111" s="148">
        <v>0</v>
      </c>
    </row>
    <row r="112" spans="1:11" ht="44.25" customHeight="1">
      <c r="A112" s="303"/>
      <c r="B112" s="298"/>
      <c r="C112" s="96"/>
      <c r="D112" s="250" t="s">
        <v>242</v>
      </c>
      <c r="E112" s="250"/>
      <c r="F112" s="146">
        <v>103</v>
      </c>
      <c r="G112" s="98">
        <f>H112+I112+J112+K112</f>
        <v>0</v>
      </c>
      <c r="H112" s="147">
        <v>0</v>
      </c>
      <c r="I112" s="147">
        <v>0</v>
      </c>
      <c r="J112" s="147">
        <v>0</v>
      </c>
      <c r="K112" s="148">
        <v>0</v>
      </c>
    </row>
    <row r="113" spans="1:11" ht="63.75" customHeight="1">
      <c r="A113" s="303"/>
      <c r="B113" s="298"/>
      <c r="C113" s="149" t="s">
        <v>43</v>
      </c>
      <c r="D113" s="250" t="s">
        <v>355</v>
      </c>
      <c r="E113" s="250"/>
      <c r="F113" s="146">
        <v>104</v>
      </c>
      <c r="G113" s="98">
        <v>128.9</v>
      </c>
      <c r="H113" s="147">
        <f>H114+H115+H116+H117</f>
        <v>32.49</v>
      </c>
      <c r="I113" s="147">
        <f>I114+I115+I116+I117</f>
        <v>32.49</v>
      </c>
      <c r="J113" s="147">
        <f>J114+J115+J116+J117</f>
        <v>31.96</v>
      </c>
      <c r="K113" s="148">
        <f>K114+K115+K116+K117</f>
        <v>31.96000000000001</v>
      </c>
    </row>
    <row r="114" spans="1:11" ht="14.25" customHeight="1">
      <c r="A114" s="303"/>
      <c r="B114" s="298"/>
      <c r="C114" s="298"/>
      <c r="D114" s="250" t="s">
        <v>244</v>
      </c>
      <c r="E114" s="250"/>
      <c r="F114" s="146">
        <v>105</v>
      </c>
      <c r="G114" s="98">
        <v>57.6</v>
      </c>
      <c r="H114" s="147">
        <v>14.4</v>
      </c>
      <c r="I114" s="147">
        <v>14.4</v>
      </c>
      <c r="J114" s="147">
        <v>14.4</v>
      </c>
      <c r="K114" s="148">
        <f>G114-H114-I114-J114</f>
        <v>14.400000000000004</v>
      </c>
    </row>
    <row r="115" spans="1:11" ht="33.75" customHeight="1">
      <c r="A115" s="303"/>
      <c r="B115" s="298"/>
      <c r="C115" s="298"/>
      <c r="D115" s="250" t="s">
        <v>356</v>
      </c>
      <c r="E115" s="250"/>
      <c r="F115" s="146">
        <v>106</v>
      </c>
      <c r="G115" s="98">
        <v>46.2</v>
      </c>
      <c r="H115" s="147">
        <v>11.55</v>
      </c>
      <c r="I115" s="147">
        <v>11.55</v>
      </c>
      <c r="J115" s="147">
        <v>11.55</v>
      </c>
      <c r="K115" s="148">
        <f>G115-H115-I115-J115</f>
        <v>11.550000000000004</v>
      </c>
    </row>
    <row r="116" spans="1:11" ht="14.25" customHeight="1">
      <c r="A116" s="303"/>
      <c r="B116" s="298"/>
      <c r="C116" s="298"/>
      <c r="D116" s="250" t="s">
        <v>248</v>
      </c>
      <c r="E116" s="250"/>
      <c r="F116" s="146">
        <v>107</v>
      </c>
      <c r="G116" s="98">
        <v>19.8</v>
      </c>
      <c r="H116" s="147">
        <v>4.95</v>
      </c>
      <c r="I116" s="147">
        <v>4.95</v>
      </c>
      <c r="J116" s="147">
        <v>4.95</v>
      </c>
      <c r="K116" s="148">
        <f>G116-H116-I116-J116</f>
        <v>4.950000000000002</v>
      </c>
    </row>
    <row r="117" spans="1:11" ht="24" customHeight="1">
      <c r="A117" s="303"/>
      <c r="B117" s="298"/>
      <c r="C117" s="96"/>
      <c r="D117" s="250" t="s">
        <v>249</v>
      </c>
      <c r="E117" s="250"/>
      <c r="F117" s="146">
        <v>108</v>
      </c>
      <c r="G117" s="98">
        <v>5.3</v>
      </c>
      <c r="H117" s="147">
        <v>1.59</v>
      </c>
      <c r="I117" s="147">
        <v>1.59</v>
      </c>
      <c r="J117" s="147">
        <v>1.06</v>
      </c>
      <c r="K117" s="148">
        <f>G117-H117-I117-J117</f>
        <v>1.06</v>
      </c>
    </row>
    <row r="118" spans="1:11" ht="65.25" customHeight="1">
      <c r="A118" s="303"/>
      <c r="B118" s="298"/>
      <c r="C118" s="96" t="s">
        <v>45</v>
      </c>
      <c r="D118" s="300" t="s">
        <v>357</v>
      </c>
      <c r="E118" s="300"/>
      <c r="F118" s="146">
        <v>109</v>
      </c>
      <c r="G118" s="98">
        <v>552.397</v>
      </c>
      <c r="H118" s="147">
        <f>H119+H120+H121+H122+H123+H124</f>
        <v>135.52240000000003</v>
      </c>
      <c r="I118" s="147">
        <f>I119+I120+I121+I122+I123+I124</f>
        <v>132.6724</v>
      </c>
      <c r="J118" s="147">
        <f>J119+J120+J121+J122+J123+J124</f>
        <v>139.3296</v>
      </c>
      <c r="K118" s="148">
        <f>K119+K120+K121+K122+K123+K124</f>
        <v>144.87359999999995</v>
      </c>
    </row>
    <row r="119" spans="1:11" ht="23.25" customHeight="1">
      <c r="A119" s="303"/>
      <c r="B119" s="298"/>
      <c r="C119" s="298"/>
      <c r="D119" s="250" t="s">
        <v>251</v>
      </c>
      <c r="E119" s="250"/>
      <c r="F119" s="146">
        <v>110</v>
      </c>
      <c r="G119" s="98">
        <v>397.909</v>
      </c>
      <c r="H119" s="147">
        <f>(H98+H113)*20.8/100</f>
        <v>101.39792000000001</v>
      </c>
      <c r="I119" s="147">
        <f>(I98+I113)*20.8/100</f>
        <v>99.31792000000002</v>
      </c>
      <c r="J119" s="147">
        <f>(J98+J113)*20.8/100</f>
        <v>104.40768</v>
      </c>
      <c r="K119" s="148">
        <f>G119-H119-I119-J119</f>
        <v>92.78547999999998</v>
      </c>
    </row>
    <row r="120" spans="1:11" ht="23.25" customHeight="1">
      <c r="A120" s="303"/>
      <c r="B120" s="298"/>
      <c r="C120" s="298"/>
      <c r="D120" s="250" t="s">
        <v>252</v>
      </c>
      <c r="E120" s="250"/>
      <c r="F120" s="146">
        <v>111</v>
      </c>
      <c r="G120" s="98">
        <v>9.209</v>
      </c>
      <c r="H120" s="147">
        <f>H98*0.5/100</f>
        <v>2.275</v>
      </c>
      <c r="I120" s="147">
        <f>I98*0.5/100</f>
        <v>2.225</v>
      </c>
      <c r="J120" s="147">
        <f>J98*0.5/100</f>
        <v>2.35</v>
      </c>
      <c r="K120" s="148">
        <f>G120-H120-I120-J120</f>
        <v>2.3589999999999995</v>
      </c>
    </row>
    <row r="121" spans="1:11" ht="23.25" customHeight="1">
      <c r="A121" s="303"/>
      <c r="B121" s="298"/>
      <c r="C121" s="298"/>
      <c r="D121" s="250" t="s">
        <v>253</v>
      </c>
      <c r="E121" s="250"/>
      <c r="F121" s="146">
        <v>112</v>
      </c>
      <c r="G121" s="98">
        <v>119.53</v>
      </c>
      <c r="H121" s="147">
        <f>(H98+H113)*5.2/100</f>
        <v>25.349480000000003</v>
      </c>
      <c r="I121" s="147">
        <f>(I98+I113)*5.2/100</f>
        <v>24.829480000000004</v>
      </c>
      <c r="J121" s="147">
        <f>(J98+J113)*5.2/100</f>
        <v>26.10192</v>
      </c>
      <c r="K121" s="148">
        <f>G121-H121-I121-J121</f>
        <v>43.24912</v>
      </c>
    </row>
    <row r="122" spans="1:11" ht="33.75" customHeight="1">
      <c r="A122" s="303"/>
      <c r="B122" s="298"/>
      <c r="C122" s="298"/>
      <c r="D122" s="250" t="s">
        <v>254</v>
      </c>
      <c r="E122" s="250"/>
      <c r="F122" s="146">
        <v>113</v>
      </c>
      <c r="G122" s="98">
        <f>H122+I122+J122+K122</f>
        <v>0</v>
      </c>
      <c r="H122" s="147">
        <v>0</v>
      </c>
      <c r="I122" s="147">
        <v>0</v>
      </c>
      <c r="J122" s="147">
        <v>0</v>
      </c>
      <c r="K122" s="148">
        <v>0</v>
      </c>
    </row>
    <row r="123" spans="1:11" ht="23.25" customHeight="1">
      <c r="A123" s="303"/>
      <c r="B123" s="298"/>
      <c r="C123" s="298"/>
      <c r="D123" s="250" t="s">
        <v>255</v>
      </c>
      <c r="E123" s="250"/>
      <c r="F123" s="146">
        <v>114</v>
      </c>
      <c r="G123" s="98">
        <v>4.95</v>
      </c>
      <c r="H123" s="147">
        <v>1.2</v>
      </c>
      <c r="I123" s="147">
        <v>1.2</v>
      </c>
      <c r="J123" s="147">
        <v>1.27</v>
      </c>
      <c r="K123" s="148">
        <f>G123-H123-I123-J123</f>
        <v>1.2799999999999998</v>
      </c>
    </row>
    <row r="124" spans="1:11" ht="23.25" customHeight="1">
      <c r="A124" s="303"/>
      <c r="B124" s="298"/>
      <c r="C124" s="298"/>
      <c r="D124" s="250" t="s">
        <v>256</v>
      </c>
      <c r="E124" s="250"/>
      <c r="F124" s="146">
        <v>115</v>
      </c>
      <c r="G124" s="98">
        <v>20.8</v>
      </c>
      <c r="H124" s="147">
        <v>5.3</v>
      </c>
      <c r="I124" s="147">
        <v>5.1</v>
      </c>
      <c r="J124" s="147">
        <v>5.2</v>
      </c>
      <c r="K124" s="148">
        <f>G124-H124-I124-J124</f>
        <v>5.2</v>
      </c>
    </row>
    <row r="125" spans="1:11" ht="33.75" customHeight="1">
      <c r="A125" s="303"/>
      <c r="B125" s="298"/>
      <c r="C125" s="299" t="s">
        <v>358</v>
      </c>
      <c r="D125" s="299"/>
      <c r="E125" s="299"/>
      <c r="F125" s="146">
        <v>116</v>
      </c>
      <c r="G125" s="98">
        <v>131.879</v>
      </c>
      <c r="H125" s="147">
        <f>H126+H129+H130+H131+H132+H133</f>
        <v>30</v>
      </c>
      <c r="I125" s="147">
        <f>I126+I129+I130+I131+I132+I133</f>
        <v>91.761</v>
      </c>
      <c r="J125" s="147">
        <f>J126+J129+J130+J131+J132+J133</f>
        <v>45</v>
      </c>
      <c r="K125" s="148">
        <f>K126+K129+K130+K131+K132+K133</f>
        <v>-34.882000000000005</v>
      </c>
    </row>
    <row r="126" spans="1:11" ht="33.75" customHeight="1">
      <c r="A126" s="303"/>
      <c r="B126" s="298"/>
      <c r="C126" s="96" t="s">
        <v>19</v>
      </c>
      <c r="D126" s="250" t="s">
        <v>359</v>
      </c>
      <c r="E126" s="250"/>
      <c r="F126" s="146">
        <v>117</v>
      </c>
      <c r="G126" s="98">
        <v>15.1</v>
      </c>
      <c r="H126" s="147">
        <f>H127+H128</f>
        <v>0</v>
      </c>
      <c r="I126" s="147">
        <f>I127+I128</f>
        <v>7.6</v>
      </c>
      <c r="J126" s="147">
        <f>J127+J128</f>
        <v>7.5</v>
      </c>
      <c r="K126" s="148">
        <f>K127+K128</f>
        <v>0</v>
      </c>
    </row>
    <row r="127" spans="1:11" ht="23.25" customHeight="1">
      <c r="A127" s="303"/>
      <c r="B127" s="298"/>
      <c r="C127" s="96"/>
      <c r="D127" s="250" t="s">
        <v>259</v>
      </c>
      <c r="E127" s="250"/>
      <c r="F127" s="146">
        <v>118</v>
      </c>
      <c r="G127" s="98">
        <v>15</v>
      </c>
      <c r="H127" s="147">
        <v>0</v>
      </c>
      <c r="I127" s="147">
        <v>7.5</v>
      </c>
      <c r="J127" s="147">
        <v>7.5</v>
      </c>
      <c r="K127" s="148">
        <f>G127-H127-I127-J127</f>
        <v>0</v>
      </c>
    </row>
    <row r="128" spans="1:11" ht="14.25" customHeight="1">
      <c r="A128" s="303"/>
      <c r="B128" s="298"/>
      <c r="C128" s="96"/>
      <c r="D128" s="250" t="s">
        <v>260</v>
      </c>
      <c r="E128" s="250"/>
      <c r="F128" s="146">
        <v>119</v>
      </c>
      <c r="G128" s="98">
        <v>0.1</v>
      </c>
      <c r="H128" s="147">
        <v>0</v>
      </c>
      <c r="I128" s="147">
        <v>0.1</v>
      </c>
      <c r="J128" s="147">
        <v>0</v>
      </c>
      <c r="K128" s="148">
        <v>0</v>
      </c>
    </row>
    <row r="129" spans="1:11" ht="23.25" customHeight="1">
      <c r="A129" s="303"/>
      <c r="B129" s="298"/>
      <c r="C129" s="96" t="s">
        <v>21</v>
      </c>
      <c r="D129" s="250" t="s">
        <v>261</v>
      </c>
      <c r="E129" s="250"/>
      <c r="F129" s="146">
        <v>120</v>
      </c>
      <c r="G129" s="98">
        <v>10</v>
      </c>
      <c r="H129" s="147">
        <v>0</v>
      </c>
      <c r="I129" s="147">
        <v>6</v>
      </c>
      <c r="J129" s="147">
        <v>4</v>
      </c>
      <c r="K129" s="148">
        <v>0</v>
      </c>
    </row>
    <row r="130" spans="1:11" ht="24.75" customHeight="1">
      <c r="A130" s="303"/>
      <c r="B130" s="298"/>
      <c r="C130" s="96" t="s">
        <v>67</v>
      </c>
      <c r="D130" s="250" t="s">
        <v>262</v>
      </c>
      <c r="E130" s="250"/>
      <c r="F130" s="146">
        <v>121</v>
      </c>
      <c r="G130" s="98">
        <f>H130+I130+J130+K130</f>
        <v>0</v>
      </c>
      <c r="H130" s="147">
        <v>0</v>
      </c>
      <c r="I130" s="147">
        <v>0</v>
      </c>
      <c r="J130" s="147">
        <v>0</v>
      </c>
      <c r="K130" s="148">
        <v>0</v>
      </c>
    </row>
    <row r="131" spans="1:11" ht="14.25" customHeight="1">
      <c r="A131" s="303"/>
      <c r="B131" s="298"/>
      <c r="C131" s="96" t="s">
        <v>77</v>
      </c>
      <c r="D131" s="250" t="s">
        <v>80</v>
      </c>
      <c r="E131" s="250"/>
      <c r="F131" s="146">
        <v>122</v>
      </c>
      <c r="G131" s="98">
        <v>0</v>
      </c>
      <c r="H131" s="147"/>
      <c r="I131" s="147"/>
      <c r="J131" s="147"/>
      <c r="K131" s="148"/>
    </row>
    <row r="132" spans="1:11" ht="26.25" customHeight="1">
      <c r="A132" s="303"/>
      <c r="B132" s="298"/>
      <c r="C132" s="96" t="s">
        <v>79</v>
      </c>
      <c r="D132" s="250" t="s">
        <v>264</v>
      </c>
      <c r="E132" s="250"/>
      <c r="F132" s="146">
        <v>123</v>
      </c>
      <c r="G132" s="98">
        <v>130</v>
      </c>
      <c r="H132" s="147">
        <v>30</v>
      </c>
      <c r="I132" s="147">
        <v>33</v>
      </c>
      <c r="J132" s="147">
        <v>33.5</v>
      </c>
      <c r="K132" s="148">
        <f>G132-H132-I132-J132</f>
        <v>33.5</v>
      </c>
    </row>
    <row r="133" spans="1:11" ht="48.75" customHeight="1">
      <c r="A133" s="303"/>
      <c r="B133" s="298"/>
      <c r="C133" s="143" t="s">
        <v>265</v>
      </c>
      <c r="D133" s="297" t="s">
        <v>360</v>
      </c>
      <c r="E133" s="297"/>
      <c r="F133" s="146">
        <v>124</v>
      </c>
      <c r="G133" s="98">
        <v>-23.221</v>
      </c>
      <c r="H133" s="147">
        <f>H134+H135</f>
        <v>0</v>
      </c>
      <c r="I133" s="147">
        <f>I134+I135</f>
        <v>45.161</v>
      </c>
      <c r="J133" s="147">
        <f>J134+J135</f>
        <v>0</v>
      </c>
      <c r="K133" s="148">
        <f>G133-H133-I133-J133</f>
        <v>-68.382</v>
      </c>
    </row>
    <row r="134" spans="1:11" ht="36" customHeight="1">
      <c r="A134" s="303"/>
      <c r="B134" s="96"/>
      <c r="C134" s="96"/>
      <c r="D134" s="154" t="s">
        <v>129</v>
      </c>
      <c r="E134" s="150" t="s">
        <v>267</v>
      </c>
      <c r="F134" s="146">
        <v>125</v>
      </c>
      <c r="G134" s="98">
        <v>21.94</v>
      </c>
      <c r="H134" s="147">
        <v>0</v>
      </c>
      <c r="I134" s="147">
        <v>0</v>
      </c>
      <c r="J134" s="147">
        <v>0</v>
      </c>
      <c r="K134" s="148">
        <f>G134-H134-I134-J134</f>
        <v>21.94</v>
      </c>
    </row>
    <row r="135" spans="1:11" ht="75" customHeight="1">
      <c r="A135" s="303"/>
      <c r="B135" s="96"/>
      <c r="C135" s="96"/>
      <c r="D135" s="154" t="s">
        <v>131</v>
      </c>
      <c r="E135" s="153" t="s">
        <v>361</v>
      </c>
      <c r="F135" s="146">
        <v>126</v>
      </c>
      <c r="G135" s="98">
        <v>45.161</v>
      </c>
      <c r="H135" s="147">
        <f>H136+H137+H138+H139</f>
        <v>0</v>
      </c>
      <c r="I135" s="147">
        <v>45.161</v>
      </c>
      <c r="J135" s="147">
        <f>J136+J137+J138+J139</f>
        <v>0</v>
      </c>
      <c r="K135" s="148">
        <f>G135-H135-I135-J135</f>
        <v>0</v>
      </c>
    </row>
    <row r="136" spans="1:11" ht="48.75" customHeight="1">
      <c r="A136" s="303"/>
      <c r="B136" s="96"/>
      <c r="C136" s="96"/>
      <c r="D136" s="97" t="s">
        <v>274</v>
      </c>
      <c r="E136" s="97" t="s">
        <v>362</v>
      </c>
      <c r="F136" s="146">
        <v>127</v>
      </c>
      <c r="G136" s="98">
        <v>45.161</v>
      </c>
      <c r="H136" s="147">
        <v>0</v>
      </c>
      <c r="I136" s="147">
        <v>45.161</v>
      </c>
      <c r="J136" s="147">
        <v>0</v>
      </c>
      <c r="K136" s="148">
        <v>0</v>
      </c>
    </row>
    <row r="137" spans="1:11" ht="36.75" customHeight="1">
      <c r="A137" s="303"/>
      <c r="B137" s="96"/>
      <c r="C137" s="96"/>
      <c r="D137" s="97"/>
      <c r="E137" s="97" t="s">
        <v>363</v>
      </c>
      <c r="F137" s="146">
        <v>128</v>
      </c>
      <c r="G137" s="98">
        <v>45.161</v>
      </c>
      <c r="H137" s="147">
        <v>0</v>
      </c>
      <c r="I137" s="147">
        <v>45.161</v>
      </c>
      <c r="J137" s="147">
        <v>0</v>
      </c>
      <c r="K137" s="148">
        <v>0</v>
      </c>
    </row>
    <row r="138" spans="1:11" ht="54.75" customHeight="1">
      <c r="A138" s="303"/>
      <c r="B138" s="96"/>
      <c r="C138" s="96"/>
      <c r="D138" s="97"/>
      <c r="E138" s="97" t="s">
        <v>364</v>
      </c>
      <c r="F138" s="146">
        <v>129</v>
      </c>
      <c r="G138" s="98">
        <f aca="true" t="shared" si="2" ref="G138:G148">H138+I138+J138+K138</f>
        <v>0</v>
      </c>
      <c r="H138" s="147">
        <v>0</v>
      </c>
      <c r="I138" s="147">
        <v>0</v>
      </c>
      <c r="J138" s="147">
        <v>0</v>
      </c>
      <c r="K138" s="148">
        <v>0</v>
      </c>
    </row>
    <row r="139" spans="1:11" ht="22.5">
      <c r="A139" s="303"/>
      <c r="B139" s="96"/>
      <c r="C139" s="96"/>
      <c r="D139" s="97"/>
      <c r="E139" s="97" t="s">
        <v>278</v>
      </c>
      <c r="F139" s="146">
        <v>130</v>
      </c>
      <c r="G139" s="98">
        <f t="shared" si="2"/>
        <v>0</v>
      </c>
      <c r="H139" s="147">
        <v>0</v>
      </c>
      <c r="I139" s="147">
        <v>0</v>
      </c>
      <c r="J139" s="147">
        <v>0</v>
      </c>
      <c r="K139" s="148">
        <v>0</v>
      </c>
    </row>
    <row r="140" spans="1:11" ht="37.5" customHeight="1">
      <c r="A140" s="303"/>
      <c r="B140" s="96">
        <v>2</v>
      </c>
      <c r="C140" s="96"/>
      <c r="D140" s="250" t="s">
        <v>365</v>
      </c>
      <c r="E140" s="250"/>
      <c r="F140" s="140">
        <v>131</v>
      </c>
      <c r="G140" s="141">
        <f t="shared" si="2"/>
        <v>0</v>
      </c>
      <c r="H140" s="141">
        <f>H141+H144+H147</f>
        <v>0</v>
      </c>
      <c r="I140" s="141">
        <f>I141+I144+I147</f>
        <v>0</v>
      </c>
      <c r="J140" s="141">
        <f>J141+J144+J147</f>
        <v>0</v>
      </c>
      <c r="K140" s="142">
        <f>K141+K144+K147</f>
        <v>0</v>
      </c>
    </row>
    <row r="141" spans="1:11" ht="26.25" customHeight="1">
      <c r="A141" s="303"/>
      <c r="B141" s="298"/>
      <c r="C141" s="96" t="s">
        <v>19</v>
      </c>
      <c r="D141" s="250" t="s">
        <v>366</v>
      </c>
      <c r="E141" s="250"/>
      <c r="F141" s="146">
        <v>132</v>
      </c>
      <c r="G141" s="98">
        <f t="shared" si="2"/>
        <v>0</v>
      </c>
      <c r="H141" s="147">
        <v>0</v>
      </c>
      <c r="I141" s="147">
        <v>0</v>
      </c>
      <c r="J141" s="147">
        <v>0</v>
      </c>
      <c r="K141" s="148">
        <v>0</v>
      </c>
    </row>
    <row r="142" spans="1:11" ht="33.75">
      <c r="A142" s="303"/>
      <c r="B142" s="298"/>
      <c r="C142" s="96"/>
      <c r="D142" s="97" t="s">
        <v>111</v>
      </c>
      <c r="E142" s="97" t="s">
        <v>281</v>
      </c>
      <c r="F142" s="146">
        <v>133</v>
      </c>
      <c r="G142" s="98">
        <f t="shared" si="2"/>
        <v>0</v>
      </c>
      <c r="H142" s="147">
        <v>0</v>
      </c>
      <c r="I142" s="147">
        <v>0</v>
      </c>
      <c r="J142" s="147">
        <v>0</v>
      </c>
      <c r="K142" s="148">
        <v>0</v>
      </c>
    </row>
    <row r="143" spans="1:11" ht="45" customHeight="1">
      <c r="A143" s="303"/>
      <c r="B143" s="298"/>
      <c r="C143" s="96"/>
      <c r="D143" s="97" t="s">
        <v>113</v>
      </c>
      <c r="E143" s="97" t="s">
        <v>282</v>
      </c>
      <c r="F143" s="146">
        <v>134</v>
      </c>
      <c r="G143" s="98">
        <f t="shared" si="2"/>
        <v>0</v>
      </c>
      <c r="H143" s="147">
        <v>0</v>
      </c>
      <c r="I143" s="147">
        <v>0</v>
      </c>
      <c r="J143" s="147">
        <v>0</v>
      </c>
      <c r="K143" s="148">
        <v>0</v>
      </c>
    </row>
    <row r="144" spans="1:11" ht="34.5" customHeight="1">
      <c r="A144" s="303"/>
      <c r="B144" s="298"/>
      <c r="C144" s="96" t="s">
        <v>21</v>
      </c>
      <c r="D144" s="250" t="s">
        <v>367</v>
      </c>
      <c r="E144" s="250"/>
      <c r="F144" s="146">
        <v>135</v>
      </c>
      <c r="G144" s="98">
        <f t="shared" si="2"/>
        <v>0</v>
      </c>
      <c r="H144" s="147">
        <f>H145+H146</f>
        <v>0</v>
      </c>
      <c r="I144" s="147">
        <f>I145+I146</f>
        <v>0</v>
      </c>
      <c r="J144" s="147">
        <f>J145+J146</f>
        <v>0</v>
      </c>
      <c r="K144" s="148">
        <f>K145+K146</f>
        <v>0</v>
      </c>
    </row>
    <row r="145" spans="1:11" ht="33.75">
      <c r="A145" s="303"/>
      <c r="B145" s="298"/>
      <c r="C145" s="96"/>
      <c r="D145" s="97" t="s">
        <v>153</v>
      </c>
      <c r="E145" s="97" t="s">
        <v>281</v>
      </c>
      <c r="F145" s="146">
        <v>136</v>
      </c>
      <c r="G145" s="98">
        <f t="shared" si="2"/>
        <v>0</v>
      </c>
      <c r="H145" s="147">
        <v>0</v>
      </c>
      <c r="I145" s="147">
        <v>0</v>
      </c>
      <c r="J145" s="147">
        <v>0</v>
      </c>
      <c r="K145" s="148">
        <v>0</v>
      </c>
    </row>
    <row r="146" spans="1:11" ht="44.25" customHeight="1">
      <c r="A146" s="303"/>
      <c r="B146" s="298"/>
      <c r="C146" s="96"/>
      <c r="D146" s="97" t="s">
        <v>155</v>
      </c>
      <c r="E146" s="97" t="s">
        <v>282</v>
      </c>
      <c r="F146" s="146">
        <v>137</v>
      </c>
      <c r="G146" s="98">
        <f t="shared" si="2"/>
        <v>0</v>
      </c>
      <c r="H146" s="147">
        <v>0</v>
      </c>
      <c r="I146" s="147">
        <v>0</v>
      </c>
      <c r="J146" s="147">
        <v>0</v>
      </c>
      <c r="K146" s="148">
        <v>0</v>
      </c>
    </row>
    <row r="147" spans="1:11" ht="14.25" customHeight="1">
      <c r="A147" s="303"/>
      <c r="B147" s="298"/>
      <c r="C147" s="96" t="s">
        <v>67</v>
      </c>
      <c r="D147" s="250" t="s">
        <v>284</v>
      </c>
      <c r="E147" s="250"/>
      <c r="F147" s="146">
        <v>138</v>
      </c>
      <c r="G147" s="98">
        <f t="shared" si="2"/>
        <v>0</v>
      </c>
      <c r="H147" s="147">
        <v>0</v>
      </c>
      <c r="I147" s="147">
        <v>0</v>
      </c>
      <c r="J147" s="147">
        <v>0</v>
      </c>
      <c r="K147" s="148">
        <v>0</v>
      </c>
    </row>
    <row r="148" spans="1:11" ht="14.25" customHeight="1">
      <c r="A148" s="303"/>
      <c r="B148" s="96">
        <v>3</v>
      </c>
      <c r="C148" s="96"/>
      <c r="D148" s="250" t="s">
        <v>50</v>
      </c>
      <c r="E148" s="250"/>
      <c r="F148" s="140">
        <v>139</v>
      </c>
      <c r="G148" s="141">
        <f t="shared" si="2"/>
        <v>0</v>
      </c>
      <c r="H148" s="141">
        <v>0</v>
      </c>
      <c r="I148" s="144">
        <v>0</v>
      </c>
      <c r="J148" s="144">
        <v>0</v>
      </c>
      <c r="K148" s="145">
        <v>0</v>
      </c>
    </row>
    <row r="149" spans="1:11" ht="23.25" customHeight="1">
      <c r="A149" s="95" t="s">
        <v>51</v>
      </c>
      <c r="B149" s="96"/>
      <c r="C149" s="96"/>
      <c r="D149" s="250" t="s">
        <v>368</v>
      </c>
      <c r="E149" s="250"/>
      <c r="F149" s="140">
        <v>140</v>
      </c>
      <c r="G149" s="141">
        <v>499.471</v>
      </c>
      <c r="H149" s="141">
        <f>H10-H39</f>
        <v>86.37859999999989</v>
      </c>
      <c r="I149" s="141">
        <f>I10-I39</f>
        <v>200.3675999999998</v>
      </c>
      <c r="J149" s="141">
        <f>J10-J39</f>
        <v>170.90139999999985</v>
      </c>
      <c r="K149" s="142">
        <f>G149-H149-I149-J149</f>
        <v>41.82340000000045</v>
      </c>
    </row>
    <row r="150" spans="1:11" ht="33.75">
      <c r="A150" s="95"/>
      <c r="B150" s="96"/>
      <c r="C150" s="96"/>
      <c r="D150" s="97"/>
      <c r="E150" s="97" t="s">
        <v>287</v>
      </c>
      <c r="F150" s="146">
        <v>141</v>
      </c>
      <c r="G150" s="159">
        <v>46.944</v>
      </c>
      <c r="H150" s="160">
        <v>4</v>
      </c>
      <c r="I150" s="160">
        <v>19</v>
      </c>
      <c r="J150" s="160">
        <v>18</v>
      </c>
      <c r="K150" s="161">
        <f>G150-H150-I150-J150</f>
        <v>5.944000000000003</v>
      </c>
    </row>
    <row r="151" spans="1:11" ht="14.25" customHeight="1">
      <c r="A151" s="162" t="s">
        <v>53</v>
      </c>
      <c r="B151" s="163"/>
      <c r="C151" s="164"/>
      <c r="D151" s="296" t="s">
        <v>54</v>
      </c>
      <c r="E151" s="296"/>
      <c r="F151" s="165">
        <v>142</v>
      </c>
      <c r="G151" s="166">
        <v>80.201</v>
      </c>
      <c r="H151" s="167">
        <v>14.46</v>
      </c>
      <c r="I151" s="167">
        <f>(I149+I150)*16/100</f>
        <v>35.09881599999997</v>
      </c>
      <c r="J151" s="167">
        <f>(J149+J150)*16/100</f>
        <v>30.224223999999978</v>
      </c>
      <c r="K151" s="168">
        <v>7.642</v>
      </c>
    </row>
    <row r="152" spans="1:11" ht="12.75">
      <c r="A152" s="169"/>
      <c r="B152" s="129"/>
      <c r="C152" s="129"/>
      <c r="D152" s="129"/>
      <c r="E152" s="129"/>
      <c r="F152" s="169"/>
      <c r="G152" s="170"/>
      <c r="H152" s="170"/>
      <c r="I152" s="170"/>
      <c r="J152" s="170"/>
      <c r="K152" s="170"/>
    </row>
    <row r="153" spans="1:11" ht="14.25" customHeight="1">
      <c r="A153" s="169"/>
      <c r="B153" s="129"/>
      <c r="C153" s="129"/>
      <c r="D153" s="129"/>
      <c r="E153" s="267" t="s">
        <v>494</v>
      </c>
      <c r="F153" s="267"/>
      <c r="G153" s="267"/>
      <c r="H153" s="267"/>
      <c r="I153" s="267"/>
      <c r="J153" s="267"/>
      <c r="K153" s="170"/>
    </row>
    <row r="154" spans="5:10" ht="12.75">
      <c r="E154" s="295" t="s">
        <v>495</v>
      </c>
      <c r="F154" s="294"/>
      <c r="G154" s="294"/>
      <c r="H154" s="294"/>
      <c r="I154" s="294"/>
      <c r="J154" s="294"/>
    </row>
  </sheetData>
  <sheetProtection selectLockedCells="1" selectUnlockedCells="1"/>
  <mergeCells count="112">
    <mergeCell ref="A8:B8"/>
    <mergeCell ref="D8:E8"/>
    <mergeCell ref="A1:G1"/>
    <mergeCell ref="A2:I2"/>
    <mergeCell ref="A3:E3"/>
    <mergeCell ref="A5:J5"/>
    <mergeCell ref="D9:E9"/>
    <mergeCell ref="D10:E10"/>
    <mergeCell ref="A11:A38"/>
    <mergeCell ref="D11:E11"/>
    <mergeCell ref="B12:B23"/>
    <mergeCell ref="D12:E12"/>
    <mergeCell ref="D17:E17"/>
    <mergeCell ref="D18:E18"/>
    <mergeCell ref="C19:C20"/>
    <mergeCell ref="D22:E22"/>
    <mergeCell ref="D23:E23"/>
    <mergeCell ref="D24:E24"/>
    <mergeCell ref="D32:E32"/>
    <mergeCell ref="B33:B37"/>
    <mergeCell ref="D33:E33"/>
    <mergeCell ref="D34:E34"/>
    <mergeCell ref="D35:E35"/>
    <mergeCell ref="D36:E36"/>
    <mergeCell ref="D37:E37"/>
    <mergeCell ref="A40:A148"/>
    <mergeCell ref="C40:E40"/>
    <mergeCell ref="B41:B133"/>
    <mergeCell ref="C41:E41"/>
    <mergeCell ref="D42:E42"/>
    <mergeCell ref="D43:E43"/>
    <mergeCell ref="D44:E44"/>
    <mergeCell ref="D47:E47"/>
    <mergeCell ref="D52:E52"/>
    <mergeCell ref="D55:E55"/>
    <mergeCell ref="D38:E38"/>
    <mergeCell ref="B39:E39"/>
    <mergeCell ref="D48:E48"/>
    <mergeCell ref="D49:E49"/>
    <mergeCell ref="D50:E50"/>
    <mergeCell ref="D51:E51"/>
    <mergeCell ref="D77:E77"/>
    <mergeCell ref="D78:E78"/>
    <mergeCell ref="D56:E56"/>
    <mergeCell ref="D57:E57"/>
    <mergeCell ref="D58:E58"/>
    <mergeCell ref="D60:E60"/>
    <mergeCell ref="D67:E67"/>
    <mergeCell ref="D72:E72"/>
    <mergeCell ref="D73:E73"/>
    <mergeCell ref="D74:E74"/>
    <mergeCell ref="D75:E75"/>
    <mergeCell ref="D76:E76"/>
    <mergeCell ref="D100:E100"/>
    <mergeCell ref="D79:E79"/>
    <mergeCell ref="D88:E88"/>
    <mergeCell ref="C89:E89"/>
    <mergeCell ref="D90:E90"/>
    <mergeCell ref="D91:E91"/>
    <mergeCell ref="D92:E92"/>
    <mergeCell ref="D107:E107"/>
    <mergeCell ref="D108:E108"/>
    <mergeCell ref="D93:E93"/>
    <mergeCell ref="D94:E94"/>
    <mergeCell ref="D95:E95"/>
    <mergeCell ref="C96:E96"/>
    <mergeCell ref="D97:E97"/>
    <mergeCell ref="C98:C100"/>
    <mergeCell ref="D98:E98"/>
    <mergeCell ref="D99:E99"/>
    <mergeCell ref="D101:E101"/>
    <mergeCell ref="D102:E102"/>
    <mergeCell ref="D105:E105"/>
    <mergeCell ref="D106:E106"/>
    <mergeCell ref="D113:E113"/>
    <mergeCell ref="C114:C116"/>
    <mergeCell ref="D114:E114"/>
    <mergeCell ref="D115:E115"/>
    <mergeCell ref="D116:E116"/>
    <mergeCell ref="D109:E109"/>
    <mergeCell ref="D110:E110"/>
    <mergeCell ref="D111:E111"/>
    <mergeCell ref="D112:E112"/>
    <mergeCell ref="C119:C124"/>
    <mergeCell ref="D119:E119"/>
    <mergeCell ref="D120:E120"/>
    <mergeCell ref="D121:E121"/>
    <mergeCell ref="D122:E122"/>
    <mergeCell ref="D123:E123"/>
    <mergeCell ref="D124:E124"/>
    <mergeCell ref="D129:E129"/>
    <mergeCell ref="D130:E130"/>
    <mergeCell ref="D117:E117"/>
    <mergeCell ref="D118:E118"/>
    <mergeCell ref="B141:B147"/>
    <mergeCell ref="D141:E141"/>
    <mergeCell ref="D144:E144"/>
    <mergeCell ref="D147:E147"/>
    <mergeCell ref="I1:K1"/>
    <mergeCell ref="E153:J153"/>
    <mergeCell ref="D131:E131"/>
    <mergeCell ref="D132:E132"/>
    <mergeCell ref="D133:E133"/>
    <mergeCell ref="D140:E140"/>
    <mergeCell ref="C125:E125"/>
    <mergeCell ref="D126:E126"/>
    <mergeCell ref="D127:E127"/>
    <mergeCell ref="D128:E128"/>
    <mergeCell ref="E154:J154"/>
    <mergeCell ref="D148:E148"/>
    <mergeCell ref="D149:E149"/>
    <mergeCell ref="D151:E151"/>
  </mergeCells>
  <printOptions/>
  <pageMargins left="0.34652777777777777" right="0.052083333333333336" top="0.49513888888888885" bottom="0.3645833333333333" header="0.25763888888888886" footer="0.12708333333333333"/>
  <pageSetup horizontalDpi="300" verticalDpi="300" orientation="portrait" paperSize="9" r:id="rId1"/>
  <headerFooter alignWithMargins="0">
    <oddHeader>&amp;C&amp;A</oddHeader>
    <oddFooter>&amp;CPagină &amp;P</oddFooter>
  </headerFooter>
</worksheet>
</file>

<file path=xl/worksheets/sheet5.xml><?xml version="1.0" encoding="utf-8"?>
<worksheet xmlns="http://schemas.openxmlformats.org/spreadsheetml/2006/main" xmlns:r="http://schemas.openxmlformats.org/officeDocument/2006/relationships">
  <dimension ref="A1:I75"/>
  <sheetViews>
    <sheetView zoomScale="90" zoomScaleNormal="90" zoomScalePageLayoutView="0" workbookViewId="0" topLeftCell="A1">
      <selection activeCell="F1" sqref="F1:I1"/>
    </sheetView>
  </sheetViews>
  <sheetFormatPr defaultColWidth="11.57421875" defaultRowHeight="12.75"/>
  <cols>
    <col min="1" max="1" width="3.421875" style="171" customWidth="1"/>
    <col min="2" max="2" width="2.8515625" style="171" customWidth="1"/>
    <col min="3" max="3" width="37.140625" style="172" customWidth="1"/>
    <col min="4" max="4" width="10.57421875" style="1" customWidth="1"/>
    <col min="5" max="5" width="9.00390625" style="173" customWidth="1"/>
    <col min="6" max="6" width="10.421875" style="173" customWidth="1"/>
    <col min="7" max="7" width="9.00390625" style="173" customWidth="1"/>
    <col min="8" max="8" width="8.421875" style="173" customWidth="1"/>
    <col min="9" max="9" width="8.7109375" style="173" customWidth="1"/>
  </cols>
  <sheetData>
    <row r="1" spans="1:9" ht="12.75">
      <c r="A1" s="308" t="s">
        <v>369</v>
      </c>
      <c r="B1" s="308"/>
      <c r="C1" s="308"/>
      <c r="D1" s="174"/>
      <c r="E1" s="174"/>
      <c r="F1" s="315" t="s">
        <v>508</v>
      </c>
      <c r="G1" s="315"/>
      <c r="H1" s="315"/>
      <c r="I1" s="315"/>
    </row>
    <row r="2" spans="1:7" ht="12.75">
      <c r="A2" s="308" t="s">
        <v>1</v>
      </c>
      <c r="B2" s="308"/>
      <c r="C2" s="308"/>
      <c r="D2" s="174"/>
      <c r="E2" s="174"/>
      <c r="F2" s="174"/>
      <c r="G2" s="174"/>
    </row>
    <row r="3" spans="1:7" ht="12.75">
      <c r="A3" s="308" t="s">
        <v>2</v>
      </c>
      <c r="B3" s="308"/>
      <c r="C3" s="308"/>
      <c r="D3" s="174"/>
      <c r="E3" s="174"/>
      <c r="F3" s="175"/>
      <c r="G3" s="175"/>
    </row>
    <row r="4" spans="1:7" ht="12.75">
      <c r="A4" s="174"/>
      <c r="B4" s="174"/>
      <c r="C4" s="174"/>
      <c r="D4" s="174"/>
      <c r="E4" s="174"/>
      <c r="F4" s="175"/>
      <c r="G4" s="175"/>
    </row>
    <row r="5" spans="1:9" ht="14.25" customHeight="1">
      <c r="A5" s="309" t="s">
        <v>370</v>
      </c>
      <c r="B5" s="309"/>
      <c r="C5" s="309"/>
      <c r="D5" s="309"/>
      <c r="E5" s="309"/>
      <c r="F5" s="309"/>
      <c r="G5" s="309"/>
      <c r="H5" s="309"/>
      <c r="I5" s="309"/>
    </row>
    <row r="6" spans="1:8" ht="12.75">
      <c r="A6" s="176"/>
      <c r="B6" s="176"/>
      <c r="C6" s="176"/>
      <c r="D6" s="176"/>
      <c r="E6" s="177"/>
      <c r="F6" s="177"/>
      <c r="G6" s="177"/>
      <c r="H6" s="177"/>
    </row>
    <row r="7" ht="12.75">
      <c r="I7" s="109" t="s">
        <v>4</v>
      </c>
    </row>
    <row r="8" spans="1:9" ht="14.25" customHeight="1">
      <c r="A8" s="310"/>
      <c r="B8" s="311"/>
      <c r="C8" s="312" t="s">
        <v>5</v>
      </c>
      <c r="D8" s="312" t="s">
        <v>371</v>
      </c>
      <c r="E8" s="313" t="s">
        <v>372</v>
      </c>
      <c r="F8" s="313"/>
      <c r="G8" s="314" t="s">
        <v>373</v>
      </c>
      <c r="H8" s="314"/>
      <c r="I8" s="314"/>
    </row>
    <row r="9" spans="1:9" ht="22.5">
      <c r="A9" s="310"/>
      <c r="B9" s="311"/>
      <c r="C9" s="312"/>
      <c r="D9" s="312"/>
      <c r="E9" s="178" t="s">
        <v>102</v>
      </c>
      <c r="F9" s="178" t="s">
        <v>374</v>
      </c>
      <c r="G9" s="179" t="s">
        <v>375</v>
      </c>
      <c r="H9" s="178" t="s">
        <v>376</v>
      </c>
      <c r="I9" s="180" t="s">
        <v>377</v>
      </c>
    </row>
    <row r="10" spans="1:9" ht="12.75">
      <c r="A10" s="181">
        <v>0</v>
      </c>
      <c r="B10" s="110">
        <v>1</v>
      </c>
      <c r="C10" s="182">
        <v>2</v>
      </c>
      <c r="D10" s="182">
        <v>3</v>
      </c>
      <c r="E10" s="178">
        <v>4</v>
      </c>
      <c r="F10" s="178">
        <v>5</v>
      </c>
      <c r="G10" s="137">
        <v>6</v>
      </c>
      <c r="H10" s="183">
        <v>7</v>
      </c>
      <c r="I10" s="184">
        <v>8</v>
      </c>
    </row>
    <row r="11" spans="1:9" ht="22.5">
      <c r="A11" s="185" t="s">
        <v>378</v>
      </c>
      <c r="B11" s="182"/>
      <c r="C11" s="186" t="s">
        <v>82</v>
      </c>
      <c r="D11" s="187">
        <v>42369</v>
      </c>
      <c r="E11" s="188">
        <v>537</v>
      </c>
      <c r="F11" s="189">
        <v>175.517</v>
      </c>
      <c r="G11" s="188">
        <v>850.734</v>
      </c>
      <c r="H11" s="188">
        <v>0</v>
      </c>
      <c r="I11" s="190">
        <v>0</v>
      </c>
    </row>
    <row r="12" spans="1:9" ht="12.75">
      <c r="A12" s="191"/>
      <c r="B12" s="192">
        <v>1</v>
      </c>
      <c r="C12" s="186" t="s">
        <v>379</v>
      </c>
      <c r="D12" s="117"/>
      <c r="E12" s="117"/>
      <c r="F12" s="117"/>
      <c r="G12" s="117"/>
      <c r="H12" s="117"/>
      <c r="I12" s="193"/>
    </row>
    <row r="13" spans="1:9" ht="12.75">
      <c r="A13" s="191"/>
      <c r="B13" s="192"/>
      <c r="C13" s="186" t="s">
        <v>380</v>
      </c>
      <c r="D13" s="117"/>
      <c r="E13" s="117"/>
      <c r="F13" s="117"/>
      <c r="G13" s="117"/>
      <c r="H13" s="117"/>
      <c r="I13" s="193"/>
    </row>
    <row r="14" spans="1:9" ht="12.75">
      <c r="A14" s="191"/>
      <c r="B14" s="192"/>
      <c r="C14" s="186" t="s">
        <v>381</v>
      </c>
      <c r="D14" s="117"/>
      <c r="E14" s="117"/>
      <c r="F14" s="117"/>
      <c r="G14" s="117"/>
      <c r="H14" s="117"/>
      <c r="I14" s="193"/>
    </row>
    <row r="15" spans="1:9" ht="12.75">
      <c r="A15" s="191"/>
      <c r="B15" s="192">
        <v>2</v>
      </c>
      <c r="C15" s="186" t="s">
        <v>83</v>
      </c>
      <c r="D15" s="117"/>
      <c r="E15" s="117"/>
      <c r="F15" s="117"/>
      <c r="G15" s="117"/>
      <c r="H15" s="117"/>
      <c r="I15" s="193"/>
    </row>
    <row r="16" spans="1:9" ht="12.75">
      <c r="A16" s="191"/>
      <c r="B16" s="192">
        <v>3</v>
      </c>
      <c r="C16" s="186" t="s">
        <v>382</v>
      </c>
      <c r="D16" s="117"/>
      <c r="E16" s="117"/>
      <c r="F16" s="117"/>
      <c r="G16" s="117"/>
      <c r="H16" s="117"/>
      <c r="I16" s="193"/>
    </row>
    <row r="17" spans="1:9" ht="12.75">
      <c r="A17" s="191"/>
      <c r="B17" s="192"/>
      <c r="C17" s="186" t="s">
        <v>383</v>
      </c>
      <c r="D17" s="117"/>
      <c r="E17" s="117"/>
      <c r="F17" s="117"/>
      <c r="G17" s="117"/>
      <c r="H17" s="117"/>
      <c r="I17" s="193"/>
    </row>
    <row r="18" spans="1:9" ht="12.75">
      <c r="A18" s="191"/>
      <c r="B18" s="192"/>
      <c r="C18" s="186" t="s">
        <v>384</v>
      </c>
      <c r="D18" s="117"/>
      <c r="E18" s="117"/>
      <c r="F18" s="117"/>
      <c r="G18" s="117"/>
      <c r="H18" s="117"/>
      <c r="I18" s="193"/>
    </row>
    <row r="19" spans="1:9" ht="12.75">
      <c r="A19" s="191"/>
      <c r="B19" s="192">
        <v>4</v>
      </c>
      <c r="C19" s="186" t="s">
        <v>385</v>
      </c>
      <c r="D19" s="117"/>
      <c r="E19" s="117"/>
      <c r="F19" s="117"/>
      <c r="G19" s="117"/>
      <c r="H19" s="117"/>
      <c r="I19" s="193"/>
    </row>
    <row r="20" spans="1:9" ht="12.75">
      <c r="A20" s="191"/>
      <c r="B20" s="192"/>
      <c r="C20" s="186" t="s">
        <v>386</v>
      </c>
      <c r="D20" s="117"/>
      <c r="E20" s="117">
        <v>537</v>
      </c>
      <c r="F20" s="117">
        <v>175.517</v>
      </c>
      <c r="G20" s="117">
        <v>850.734</v>
      </c>
      <c r="H20" s="117">
        <v>0</v>
      </c>
      <c r="I20" s="193">
        <v>0</v>
      </c>
    </row>
    <row r="21" spans="1:9" ht="12.75">
      <c r="A21" s="185" t="s">
        <v>25</v>
      </c>
      <c r="B21" s="192"/>
      <c r="C21" s="194" t="s">
        <v>387</v>
      </c>
      <c r="D21" s="195"/>
      <c r="E21" s="188">
        <v>537</v>
      </c>
      <c r="F21" s="189">
        <v>175.517</v>
      </c>
      <c r="G21" s="188">
        <v>850.734</v>
      </c>
      <c r="H21" s="188">
        <v>0</v>
      </c>
      <c r="I21" s="190">
        <v>0</v>
      </c>
    </row>
    <row r="22" spans="1:9" ht="12.75">
      <c r="A22" s="191"/>
      <c r="B22" s="192">
        <v>1</v>
      </c>
      <c r="C22" s="186" t="s">
        <v>388</v>
      </c>
      <c r="D22" s="117"/>
      <c r="E22" s="117"/>
      <c r="F22" s="117"/>
      <c r="G22" s="117"/>
      <c r="H22" s="117"/>
      <c r="I22" s="193"/>
    </row>
    <row r="23" spans="1:9" ht="22.5">
      <c r="A23" s="191"/>
      <c r="B23" s="192"/>
      <c r="C23" s="186" t="s">
        <v>389</v>
      </c>
      <c r="D23" s="117"/>
      <c r="E23" s="117"/>
      <c r="F23" s="117"/>
      <c r="G23" s="117"/>
      <c r="H23" s="117"/>
      <c r="I23" s="193"/>
    </row>
    <row r="24" spans="1:9" ht="12.75">
      <c r="A24" s="191"/>
      <c r="B24" s="192"/>
      <c r="C24" s="186" t="s">
        <v>390</v>
      </c>
      <c r="D24" s="117"/>
      <c r="E24" s="117"/>
      <c r="F24" s="117"/>
      <c r="G24" s="117"/>
      <c r="H24" s="117"/>
      <c r="I24" s="193"/>
    </row>
    <row r="25" spans="1:9" ht="12.75">
      <c r="A25" s="191"/>
      <c r="B25" s="192"/>
      <c r="C25" s="186" t="s">
        <v>390</v>
      </c>
      <c r="D25" s="117"/>
      <c r="E25" s="117"/>
      <c r="F25" s="117"/>
      <c r="G25" s="117"/>
      <c r="H25" s="117"/>
      <c r="I25" s="193"/>
    </row>
    <row r="26" spans="1:9" ht="33.75">
      <c r="A26" s="191"/>
      <c r="B26" s="192"/>
      <c r="C26" s="186" t="s">
        <v>391</v>
      </c>
      <c r="D26" s="117"/>
      <c r="E26" s="117"/>
      <c r="F26" s="117"/>
      <c r="G26" s="117"/>
      <c r="H26" s="117"/>
      <c r="I26" s="193"/>
    </row>
    <row r="27" spans="1:9" ht="12.75">
      <c r="A27" s="191"/>
      <c r="B27" s="192"/>
      <c r="C27" s="186" t="s">
        <v>390</v>
      </c>
      <c r="D27" s="117"/>
      <c r="E27" s="117"/>
      <c r="F27" s="117"/>
      <c r="G27" s="117"/>
      <c r="H27" s="117"/>
      <c r="I27" s="193"/>
    </row>
    <row r="28" spans="1:9" ht="12.75">
      <c r="A28" s="191"/>
      <c r="B28" s="192"/>
      <c r="C28" s="186" t="s">
        <v>390</v>
      </c>
      <c r="D28" s="117"/>
      <c r="E28" s="117"/>
      <c r="F28" s="117"/>
      <c r="G28" s="117"/>
      <c r="H28" s="117"/>
      <c r="I28" s="193"/>
    </row>
    <row r="29" spans="1:9" ht="33.75">
      <c r="A29" s="191"/>
      <c r="B29" s="192"/>
      <c r="C29" s="186" t="s">
        <v>392</v>
      </c>
      <c r="D29" s="117"/>
      <c r="E29" s="117"/>
      <c r="F29" s="117"/>
      <c r="G29" s="117"/>
      <c r="H29" s="117"/>
      <c r="I29" s="193"/>
    </row>
    <row r="30" spans="1:9" ht="12.75">
      <c r="A30" s="191"/>
      <c r="B30" s="192"/>
      <c r="C30" s="186" t="s">
        <v>390</v>
      </c>
      <c r="D30" s="117"/>
      <c r="E30" s="117"/>
      <c r="F30" s="117"/>
      <c r="G30" s="117"/>
      <c r="H30" s="117"/>
      <c r="I30" s="193"/>
    </row>
    <row r="31" spans="1:9" ht="12.75">
      <c r="A31" s="191"/>
      <c r="B31" s="192"/>
      <c r="C31" s="186" t="s">
        <v>390</v>
      </c>
      <c r="D31" s="117"/>
      <c r="E31" s="117"/>
      <c r="F31" s="117"/>
      <c r="G31" s="117"/>
      <c r="H31" s="117"/>
      <c r="I31" s="193"/>
    </row>
    <row r="32" spans="1:9" ht="45">
      <c r="A32" s="191"/>
      <c r="B32" s="192"/>
      <c r="C32" s="186" t="s">
        <v>393</v>
      </c>
      <c r="D32" s="117"/>
      <c r="E32" s="117"/>
      <c r="F32" s="117"/>
      <c r="G32" s="117"/>
      <c r="H32" s="117"/>
      <c r="I32" s="193"/>
    </row>
    <row r="33" spans="1:9" ht="12.75">
      <c r="A33" s="191"/>
      <c r="B33" s="192"/>
      <c r="C33" s="186" t="s">
        <v>390</v>
      </c>
      <c r="D33" s="117"/>
      <c r="E33" s="117"/>
      <c r="F33" s="117"/>
      <c r="G33" s="117"/>
      <c r="H33" s="117"/>
      <c r="I33" s="193"/>
    </row>
    <row r="34" spans="1:9" ht="12.75">
      <c r="A34" s="191"/>
      <c r="B34" s="192"/>
      <c r="C34" s="186" t="s">
        <v>390</v>
      </c>
      <c r="D34" s="117"/>
      <c r="E34" s="117"/>
      <c r="F34" s="117"/>
      <c r="G34" s="117"/>
      <c r="H34" s="117"/>
      <c r="I34" s="193"/>
    </row>
    <row r="35" spans="1:9" ht="12.75">
      <c r="A35" s="191"/>
      <c r="B35" s="192">
        <v>2</v>
      </c>
      <c r="C35" s="186" t="s">
        <v>394</v>
      </c>
      <c r="D35" s="117"/>
      <c r="E35" s="117">
        <v>50</v>
      </c>
      <c r="F35" s="117">
        <v>43.34</v>
      </c>
      <c r="G35" s="117">
        <f>G37+G38+G39+G40</f>
        <v>205</v>
      </c>
      <c r="H35" s="117">
        <v>0</v>
      </c>
      <c r="I35" s="193">
        <v>0</v>
      </c>
    </row>
    <row r="36" spans="1:9" ht="22.5">
      <c r="A36" s="191"/>
      <c r="B36" s="192"/>
      <c r="C36" s="186" t="s">
        <v>389</v>
      </c>
      <c r="D36" s="117"/>
      <c r="E36" s="117"/>
      <c r="F36" s="117"/>
      <c r="G36" s="117">
        <f>G37+G38+G39+G40</f>
        <v>205</v>
      </c>
      <c r="H36" s="117"/>
      <c r="I36" s="193"/>
    </row>
    <row r="37" spans="1:9" ht="12.75">
      <c r="A37" s="191"/>
      <c r="B37" s="192"/>
      <c r="C37" s="186" t="s">
        <v>395</v>
      </c>
      <c r="D37" s="117"/>
      <c r="E37" s="117"/>
      <c r="F37" s="117"/>
      <c r="G37" s="117">
        <v>15</v>
      </c>
      <c r="H37" s="117"/>
      <c r="I37" s="193"/>
    </row>
    <row r="38" spans="1:9" ht="12.75">
      <c r="A38" s="191"/>
      <c r="B38" s="192"/>
      <c r="C38" s="186" t="s">
        <v>396</v>
      </c>
      <c r="D38" s="117"/>
      <c r="E38" s="117"/>
      <c r="F38" s="117"/>
      <c r="G38" s="117">
        <v>140</v>
      </c>
      <c r="H38" s="117"/>
      <c r="I38" s="193"/>
    </row>
    <row r="39" spans="1:9" ht="12.75">
      <c r="A39" s="191"/>
      <c r="B39" s="192"/>
      <c r="C39" s="186" t="s">
        <v>397</v>
      </c>
      <c r="D39" s="117"/>
      <c r="E39" s="117"/>
      <c r="F39" s="117"/>
      <c r="G39" s="117">
        <v>35</v>
      </c>
      <c r="H39" s="117"/>
      <c r="I39" s="193"/>
    </row>
    <row r="40" spans="1:9" ht="22.5">
      <c r="A40" s="191"/>
      <c r="B40" s="192"/>
      <c r="C40" s="186" t="s">
        <v>398</v>
      </c>
      <c r="D40" s="117"/>
      <c r="E40" s="117"/>
      <c r="F40" s="117"/>
      <c r="G40" s="117">
        <v>15</v>
      </c>
      <c r="H40" s="117"/>
      <c r="I40" s="193"/>
    </row>
    <row r="41" spans="1:9" ht="33.75">
      <c r="A41" s="191"/>
      <c r="B41" s="192"/>
      <c r="C41" s="186" t="s">
        <v>391</v>
      </c>
      <c r="D41" s="117"/>
      <c r="E41" s="117"/>
      <c r="F41" s="117"/>
      <c r="G41" s="117"/>
      <c r="H41" s="117"/>
      <c r="I41" s="193"/>
    </row>
    <row r="42" spans="1:9" ht="12.75">
      <c r="A42" s="191"/>
      <c r="B42" s="192"/>
      <c r="C42" s="186" t="s">
        <v>390</v>
      </c>
      <c r="D42" s="117"/>
      <c r="E42" s="117"/>
      <c r="F42" s="117"/>
      <c r="G42" s="117"/>
      <c r="H42" s="117"/>
      <c r="I42" s="193"/>
    </row>
    <row r="43" spans="1:9" ht="12.75">
      <c r="A43" s="191"/>
      <c r="B43" s="192"/>
      <c r="C43" s="186" t="s">
        <v>390</v>
      </c>
      <c r="D43" s="117"/>
      <c r="E43" s="117"/>
      <c r="F43" s="117"/>
      <c r="G43" s="117"/>
      <c r="H43" s="117"/>
      <c r="I43" s="193"/>
    </row>
    <row r="44" spans="1:9" ht="12.75">
      <c r="A44" s="191"/>
      <c r="B44" s="192"/>
      <c r="C44" s="186" t="s">
        <v>399</v>
      </c>
      <c r="D44" s="117"/>
      <c r="E44" s="117"/>
      <c r="F44" s="117"/>
      <c r="G44" s="117"/>
      <c r="H44" s="117"/>
      <c r="I44" s="193"/>
    </row>
    <row r="45" spans="1:9" ht="33.75">
      <c r="A45" s="191"/>
      <c r="B45" s="192"/>
      <c r="C45" s="186" t="s">
        <v>392</v>
      </c>
      <c r="D45" s="117"/>
      <c r="E45" s="117">
        <v>50</v>
      </c>
      <c r="F45" s="117">
        <v>43.34</v>
      </c>
      <c r="G45" s="117"/>
      <c r="H45" s="117">
        <v>0</v>
      </c>
      <c r="I45" s="193">
        <v>0</v>
      </c>
    </row>
    <row r="46" spans="1:9" ht="12.75">
      <c r="A46" s="191"/>
      <c r="B46" s="192"/>
      <c r="C46" s="186" t="s">
        <v>400</v>
      </c>
      <c r="D46" s="117"/>
      <c r="E46" s="117">
        <v>40</v>
      </c>
      <c r="F46" s="117">
        <v>43.34</v>
      </c>
      <c r="G46" s="117"/>
      <c r="H46" s="117"/>
      <c r="I46" s="193"/>
    </row>
    <row r="47" spans="1:9" ht="45">
      <c r="A47" s="191"/>
      <c r="B47" s="192"/>
      <c r="C47" s="186" t="s">
        <v>393</v>
      </c>
      <c r="D47" s="117"/>
      <c r="E47" s="117"/>
      <c r="F47" s="117"/>
      <c r="G47" s="117"/>
      <c r="H47" s="117"/>
      <c r="I47" s="193"/>
    </row>
    <row r="48" spans="1:9" ht="22.5">
      <c r="A48" s="191"/>
      <c r="B48" s="192">
        <v>3</v>
      </c>
      <c r="C48" s="186" t="s">
        <v>401</v>
      </c>
      <c r="D48" s="117"/>
      <c r="E48" s="117"/>
      <c r="F48" s="117"/>
      <c r="G48" s="117"/>
      <c r="H48" s="117"/>
      <c r="I48" s="193"/>
    </row>
    <row r="49" spans="1:9" ht="22.5">
      <c r="A49" s="191"/>
      <c r="B49" s="192"/>
      <c r="C49" s="186" t="s">
        <v>389</v>
      </c>
      <c r="D49" s="117"/>
      <c r="E49" s="117"/>
      <c r="F49" s="117"/>
      <c r="G49" s="117"/>
      <c r="H49" s="117"/>
      <c r="I49" s="193"/>
    </row>
    <row r="50" spans="1:9" ht="12.75">
      <c r="A50" s="191"/>
      <c r="B50" s="192"/>
      <c r="C50" s="186" t="s">
        <v>390</v>
      </c>
      <c r="D50" s="117"/>
      <c r="E50" s="117"/>
      <c r="F50" s="117"/>
      <c r="G50" s="117"/>
      <c r="H50" s="117"/>
      <c r="I50" s="193"/>
    </row>
    <row r="51" spans="1:9" ht="12.75">
      <c r="A51" s="191"/>
      <c r="B51" s="192"/>
      <c r="C51" s="186" t="s">
        <v>390</v>
      </c>
      <c r="D51" s="117"/>
      <c r="E51" s="117"/>
      <c r="F51" s="117"/>
      <c r="G51" s="117"/>
      <c r="H51" s="117"/>
      <c r="I51" s="193"/>
    </row>
    <row r="52" spans="1:9" ht="33.75">
      <c r="A52" s="191"/>
      <c r="B52" s="192"/>
      <c r="C52" s="186" t="s">
        <v>391</v>
      </c>
      <c r="D52" s="117"/>
      <c r="E52" s="117"/>
      <c r="F52" s="117"/>
      <c r="G52" s="117"/>
      <c r="H52" s="117"/>
      <c r="I52" s="193"/>
    </row>
    <row r="53" spans="1:9" ht="12.75">
      <c r="A53" s="191"/>
      <c r="B53" s="192"/>
      <c r="C53" s="186" t="s">
        <v>390</v>
      </c>
      <c r="D53" s="117"/>
      <c r="E53" s="117"/>
      <c r="F53" s="117"/>
      <c r="G53" s="117"/>
      <c r="H53" s="117"/>
      <c r="I53" s="193"/>
    </row>
    <row r="54" spans="1:9" ht="12.75">
      <c r="A54" s="191"/>
      <c r="B54" s="192"/>
      <c r="C54" s="186" t="s">
        <v>390</v>
      </c>
      <c r="D54" s="117"/>
      <c r="E54" s="117"/>
      <c r="F54" s="117"/>
      <c r="G54" s="117"/>
      <c r="H54" s="117"/>
      <c r="I54" s="193"/>
    </row>
    <row r="55" spans="1:9" ht="33.75">
      <c r="A55" s="191"/>
      <c r="B55" s="192"/>
      <c r="C55" s="186" t="s">
        <v>392</v>
      </c>
      <c r="D55" s="117"/>
      <c r="E55" s="117"/>
      <c r="F55" s="117"/>
      <c r="G55" s="117"/>
      <c r="H55" s="117"/>
      <c r="I55" s="193"/>
    </row>
    <row r="56" spans="1:9" ht="12.75">
      <c r="A56" s="191"/>
      <c r="B56" s="192"/>
      <c r="C56" s="186" t="s">
        <v>390</v>
      </c>
      <c r="D56" s="117"/>
      <c r="E56" s="117"/>
      <c r="F56" s="117"/>
      <c r="G56" s="117"/>
      <c r="H56" s="117"/>
      <c r="I56" s="193"/>
    </row>
    <row r="57" spans="1:9" ht="12.75">
      <c r="A57" s="191"/>
      <c r="B57" s="192"/>
      <c r="C57" s="186" t="s">
        <v>390</v>
      </c>
      <c r="D57" s="117"/>
      <c r="E57" s="117"/>
      <c r="F57" s="117"/>
      <c r="G57" s="117"/>
      <c r="H57" s="117"/>
      <c r="I57" s="193"/>
    </row>
    <row r="58" spans="1:9" ht="45">
      <c r="A58" s="191"/>
      <c r="B58" s="192"/>
      <c r="C58" s="186" t="s">
        <v>393</v>
      </c>
      <c r="D58" s="117"/>
      <c r="E58" s="117"/>
      <c r="F58" s="117"/>
      <c r="G58" s="117"/>
      <c r="H58" s="117"/>
      <c r="I58" s="193"/>
    </row>
    <row r="59" spans="1:9" ht="12.75">
      <c r="A59" s="191"/>
      <c r="B59" s="192"/>
      <c r="C59" s="186" t="s">
        <v>390</v>
      </c>
      <c r="D59" s="117"/>
      <c r="E59" s="117"/>
      <c r="F59" s="117"/>
      <c r="G59" s="117"/>
      <c r="H59" s="117"/>
      <c r="I59" s="193"/>
    </row>
    <row r="60" spans="1:9" ht="12.75">
      <c r="A60" s="191"/>
      <c r="B60" s="192"/>
      <c r="C60" s="186" t="s">
        <v>390</v>
      </c>
      <c r="D60" s="117"/>
      <c r="E60" s="117"/>
      <c r="F60" s="117"/>
      <c r="G60" s="117"/>
      <c r="H60" s="117"/>
      <c r="I60" s="193"/>
    </row>
    <row r="61" spans="1:9" ht="22.5">
      <c r="A61" s="191"/>
      <c r="B61" s="192">
        <v>4</v>
      </c>
      <c r="C61" s="196" t="s">
        <v>402</v>
      </c>
      <c r="D61" s="117"/>
      <c r="E61" s="117">
        <v>492</v>
      </c>
      <c r="F61" s="117">
        <v>132.177</v>
      </c>
      <c r="G61" s="117">
        <v>645.734</v>
      </c>
      <c r="H61" s="117">
        <v>0</v>
      </c>
      <c r="I61" s="193">
        <v>0</v>
      </c>
    </row>
    <row r="62" spans="1:9" ht="12.75">
      <c r="A62" s="191"/>
      <c r="B62" s="192"/>
      <c r="C62" s="196" t="s">
        <v>403</v>
      </c>
      <c r="D62" s="117"/>
      <c r="E62" s="117">
        <v>0</v>
      </c>
      <c r="F62" s="117"/>
      <c r="G62" s="117"/>
      <c r="H62" s="117"/>
      <c r="I62" s="193"/>
    </row>
    <row r="63" spans="1:9" ht="12.75">
      <c r="A63" s="191"/>
      <c r="B63" s="192"/>
      <c r="C63" s="196" t="s">
        <v>404</v>
      </c>
      <c r="D63" s="117"/>
      <c r="E63" s="117">
        <v>355</v>
      </c>
      <c r="F63" s="117"/>
      <c r="G63" s="117"/>
      <c r="H63" s="117"/>
      <c r="I63" s="193"/>
    </row>
    <row r="64" spans="1:9" ht="12.75">
      <c r="A64" s="191"/>
      <c r="B64" s="192"/>
      <c r="C64" s="196" t="s">
        <v>405</v>
      </c>
      <c r="D64" s="117"/>
      <c r="E64" s="117">
        <v>137</v>
      </c>
      <c r="F64" s="117">
        <v>6.153</v>
      </c>
      <c r="G64" s="117">
        <v>75.734</v>
      </c>
      <c r="H64" s="117"/>
      <c r="I64" s="193"/>
    </row>
    <row r="65" spans="1:9" ht="22.5">
      <c r="A65" s="191"/>
      <c r="B65" s="192"/>
      <c r="C65" s="196" t="s">
        <v>406</v>
      </c>
      <c r="D65" s="117"/>
      <c r="E65" s="117"/>
      <c r="F65" s="117">
        <v>86.853</v>
      </c>
      <c r="G65" s="117"/>
      <c r="H65" s="117"/>
      <c r="I65" s="193"/>
    </row>
    <row r="66" spans="1:9" ht="12.75">
      <c r="A66" s="191"/>
      <c r="B66" s="192"/>
      <c r="C66" s="196" t="s">
        <v>407</v>
      </c>
      <c r="D66" s="117"/>
      <c r="E66" s="117"/>
      <c r="F66" s="117">
        <v>39.171</v>
      </c>
      <c r="G66" s="117"/>
      <c r="H66" s="117"/>
      <c r="I66" s="193"/>
    </row>
    <row r="67" spans="1:9" ht="12.75">
      <c r="A67" s="191"/>
      <c r="B67" s="192"/>
      <c r="C67" s="196" t="s">
        <v>408</v>
      </c>
      <c r="D67" s="117"/>
      <c r="E67" s="117"/>
      <c r="F67" s="117"/>
      <c r="G67" s="117">
        <v>300</v>
      </c>
      <c r="H67" s="117"/>
      <c r="I67" s="193"/>
    </row>
    <row r="68" spans="1:9" ht="12.75">
      <c r="A68" s="191"/>
      <c r="B68" s="192"/>
      <c r="C68" s="196" t="s">
        <v>409</v>
      </c>
      <c r="D68" s="117"/>
      <c r="E68" s="117"/>
      <c r="F68" s="117"/>
      <c r="G68" s="117">
        <v>160</v>
      </c>
      <c r="H68" s="117"/>
      <c r="I68" s="193"/>
    </row>
    <row r="69" spans="1:9" ht="12.75">
      <c r="A69" s="191"/>
      <c r="B69" s="192"/>
      <c r="C69" s="196" t="s">
        <v>410</v>
      </c>
      <c r="D69" s="117"/>
      <c r="E69" s="117"/>
      <c r="F69" s="117"/>
      <c r="G69" s="117">
        <v>110</v>
      </c>
      <c r="H69" s="117"/>
      <c r="I69" s="193"/>
    </row>
    <row r="70" spans="1:9" ht="22.5">
      <c r="A70" s="191"/>
      <c r="B70" s="178">
        <v>5</v>
      </c>
      <c r="C70" s="194" t="s">
        <v>411</v>
      </c>
      <c r="D70" s="197"/>
      <c r="E70" s="117"/>
      <c r="F70" s="197"/>
      <c r="G70" s="117"/>
      <c r="H70" s="117"/>
      <c r="I70" s="193"/>
    </row>
    <row r="71" spans="1:9" ht="12.75">
      <c r="A71" s="191"/>
      <c r="B71" s="192"/>
      <c r="C71" s="186" t="s">
        <v>412</v>
      </c>
      <c r="D71" s="117"/>
      <c r="E71" s="117"/>
      <c r="F71" s="117"/>
      <c r="G71" s="117"/>
      <c r="H71" s="117"/>
      <c r="I71" s="193"/>
    </row>
    <row r="72" spans="1:9" ht="12.75">
      <c r="A72" s="198"/>
      <c r="B72" s="199"/>
      <c r="C72" s="200" t="s">
        <v>413</v>
      </c>
      <c r="D72" s="201"/>
      <c r="E72" s="201"/>
      <c r="F72" s="201"/>
      <c r="G72" s="201"/>
      <c r="H72" s="201"/>
      <c r="I72" s="202"/>
    </row>
    <row r="73" spans="4:9" ht="12.75">
      <c r="D73" s="203"/>
      <c r="E73" s="204"/>
      <c r="F73" s="204"/>
      <c r="G73" s="204"/>
      <c r="H73" s="204"/>
      <c r="I73" s="204"/>
    </row>
    <row r="74" spans="2:9" ht="14.25" customHeight="1">
      <c r="B74" s="316" t="s">
        <v>496</v>
      </c>
      <c r="C74" s="316"/>
      <c r="D74" s="316"/>
      <c r="E74" s="316"/>
      <c r="F74" s="316"/>
      <c r="G74" s="316"/>
      <c r="H74" s="316"/>
      <c r="I74" s="316"/>
    </row>
    <row r="75" spans="3:9" ht="12.75">
      <c r="C75" s="295" t="s">
        <v>497</v>
      </c>
      <c r="D75" s="295"/>
      <c r="E75" s="295"/>
      <c r="F75" s="295"/>
      <c r="G75" s="295"/>
      <c r="H75" s="295"/>
      <c r="I75" s="295"/>
    </row>
  </sheetData>
  <sheetProtection selectLockedCells="1" selectUnlockedCells="1"/>
  <mergeCells count="13">
    <mergeCell ref="G8:I8"/>
    <mergeCell ref="F1:I1"/>
    <mergeCell ref="B74:I74"/>
    <mergeCell ref="C75:I75"/>
    <mergeCell ref="A1:C1"/>
    <mergeCell ref="A2:C2"/>
    <mergeCell ref="A3:C3"/>
    <mergeCell ref="A5:I5"/>
    <mergeCell ref="A8:A9"/>
    <mergeCell ref="B8:B9"/>
    <mergeCell ref="C8:C9"/>
    <mergeCell ref="D8:D9"/>
    <mergeCell ref="E8:F8"/>
  </mergeCells>
  <printOptions/>
  <pageMargins left="0.34652777777777777" right="0.052083333333333336" top="0.49513888888888885" bottom="0.34444444444444444" header="0.25763888888888886" footer="0.10694444444444444"/>
  <pageSetup horizontalDpi="300" verticalDpi="300" orientation="portrait" paperSize="9" r:id="rId1"/>
  <headerFooter alignWithMargins="0">
    <oddHeader>&amp;C&amp;A</oddHeader>
    <oddFooter>&amp;CPagină &amp;P</oddFooter>
  </headerFooter>
</worksheet>
</file>

<file path=xl/worksheets/sheet6.xml><?xml version="1.0" encoding="utf-8"?>
<worksheet xmlns="http://schemas.openxmlformats.org/spreadsheetml/2006/main" xmlns:r="http://schemas.openxmlformats.org/officeDocument/2006/relationships">
  <dimension ref="A1:L22"/>
  <sheetViews>
    <sheetView zoomScale="90" zoomScaleNormal="90" zoomScalePageLayoutView="0" workbookViewId="0" topLeftCell="A1">
      <selection activeCell="H35" sqref="H35"/>
    </sheetView>
  </sheetViews>
  <sheetFormatPr defaultColWidth="11.57421875" defaultRowHeight="12.75"/>
  <cols>
    <col min="1" max="1" width="4.7109375" style="1" customWidth="1"/>
    <col min="2" max="2" width="17.57421875" style="1" customWidth="1"/>
    <col min="3" max="3" width="8.421875" style="1" customWidth="1"/>
    <col min="4" max="4" width="9.57421875" style="1" customWidth="1"/>
    <col min="5" max="5" width="7.7109375" style="1" customWidth="1"/>
    <col min="6" max="6" width="6.28125" style="1" customWidth="1"/>
    <col min="7" max="7" width="6.7109375" style="1" customWidth="1"/>
    <col min="8" max="8" width="8.00390625" style="1" customWidth="1"/>
    <col min="9" max="9" width="7.8515625" style="1" customWidth="1"/>
    <col min="10" max="10" width="6.28125" style="1" customWidth="1"/>
    <col min="11" max="11" width="7.8515625" style="1" customWidth="1"/>
    <col min="12" max="12" width="7.140625" style="1" customWidth="1"/>
  </cols>
  <sheetData>
    <row r="1" spans="1:4" s="8" customFormat="1" ht="12.75">
      <c r="A1" s="3"/>
      <c r="B1" s="3"/>
      <c r="C1" s="3"/>
      <c r="D1" s="3"/>
    </row>
    <row r="2" spans="1:4" s="8" customFormat="1" ht="12.75">
      <c r="A2" s="3"/>
      <c r="B2" s="3"/>
      <c r="C2" s="3"/>
      <c r="D2" s="3"/>
    </row>
    <row r="3" spans="1:4" s="8" customFormat="1" ht="12.75">
      <c r="A3" s="3"/>
      <c r="B3" s="3"/>
      <c r="C3" s="3"/>
      <c r="D3" s="3"/>
    </row>
    <row r="4" spans="1:4" s="8" customFormat="1" ht="12.75">
      <c r="A4" s="283" t="s">
        <v>369</v>
      </c>
      <c r="B4" s="283"/>
      <c r="C4" s="283"/>
      <c r="D4" s="283"/>
    </row>
    <row r="5" spans="1:12" s="8" customFormat="1" ht="12.75">
      <c r="A5" s="3" t="s">
        <v>1</v>
      </c>
      <c r="B5" s="3"/>
      <c r="C5" s="3"/>
      <c r="D5" s="3"/>
      <c r="H5" s="321" t="s">
        <v>507</v>
      </c>
      <c r="I5" s="321"/>
      <c r="J5" s="321"/>
      <c r="K5" s="321"/>
      <c r="L5" s="321"/>
    </row>
    <row r="6" spans="1:4" s="8" customFormat="1" ht="14.25" customHeight="1">
      <c r="A6" s="283" t="s">
        <v>2</v>
      </c>
      <c r="B6" s="283"/>
      <c r="C6" s="283"/>
      <c r="D6" s="283"/>
    </row>
    <row r="7" s="8" customFormat="1" ht="12.75"/>
    <row r="8" spans="1:12" s="8" customFormat="1" ht="14.25" customHeight="1">
      <c r="A8" s="286" t="s">
        <v>414</v>
      </c>
      <c r="B8" s="286"/>
      <c r="C8" s="286"/>
      <c r="D8" s="286"/>
      <c r="E8" s="286"/>
      <c r="F8" s="286"/>
      <c r="G8" s="286"/>
      <c r="H8" s="286"/>
      <c r="I8" s="286"/>
      <c r="J8" s="286"/>
      <c r="K8" s="286"/>
      <c r="L8" s="286"/>
    </row>
    <row r="9" spans="10:11" s="8" customFormat="1" ht="12.75">
      <c r="J9" s="205"/>
      <c r="K9" s="205"/>
    </row>
    <row r="10" s="8" customFormat="1" ht="12.75">
      <c r="B10" s="126" t="s">
        <v>415</v>
      </c>
    </row>
    <row r="11" ht="12.75">
      <c r="L11" s="109" t="s">
        <v>317</v>
      </c>
    </row>
    <row r="12" spans="1:12" ht="14.25" customHeight="1">
      <c r="A12" s="322" t="s">
        <v>416</v>
      </c>
      <c r="B12" s="288" t="s">
        <v>417</v>
      </c>
      <c r="C12" s="318" t="s">
        <v>418</v>
      </c>
      <c r="D12" s="323" t="s">
        <v>419</v>
      </c>
      <c r="E12" s="323"/>
      <c r="F12" s="323"/>
      <c r="G12" s="323"/>
      <c r="H12" s="318" t="s">
        <v>420</v>
      </c>
      <c r="I12" s="318" t="s">
        <v>421</v>
      </c>
      <c r="J12" s="318" t="s">
        <v>422</v>
      </c>
      <c r="K12" s="318" t="s">
        <v>423</v>
      </c>
      <c r="L12" s="319" t="s">
        <v>424</v>
      </c>
    </row>
    <row r="13" spans="1:12" ht="23.25" customHeight="1">
      <c r="A13" s="322"/>
      <c r="B13" s="288"/>
      <c r="C13" s="318"/>
      <c r="D13" s="110" t="s">
        <v>425</v>
      </c>
      <c r="E13" s="320" t="s">
        <v>426</v>
      </c>
      <c r="F13" s="320"/>
      <c r="G13" s="320"/>
      <c r="H13" s="318"/>
      <c r="I13" s="318"/>
      <c r="J13" s="318"/>
      <c r="K13" s="318"/>
      <c r="L13" s="319"/>
    </row>
    <row r="14" spans="1:12" ht="22.5">
      <c r="A14" s="322"/>
      <c r="B14" s="288"/>
      <c r="C14" s="318"/>
      <c r="D14" s="182" t="s">
        <v>427</v>
      </c>
      <c r="E14" s="182" t="s">
        <v>428</v>
      </c>
      <c r="F14" s="182" t="s">
        <v>429</v>
      </c>
      <c r="G14" s="182" t="s">
        <v>430</v>
      </c>
      <c r="H14" s="318"/>
      <c r="I14" s="318"/>
      <c r="J14" s="318"/>
      <c r="K14" s="318"/>
      <c r="L14" s="319"/>
    </row>
    <row r="15" spans="1:12" ht="12.75">
      <c r="A15" s="207">
        <v>0</v>
      </c>
      <c r="B15" s="110">
        <v>1</v>
      </c>
      <c r="C15" s="208">
        <v>2</v>
      </c>
      <c r="D15" s="208" t="s">
        <v>431</v>
      </c>
      <c r="E15" s="208">
        <v>4</v>
      </c>
      <c r="F15" s="208">
        <v>5</v>
      </c>
      <c r="G15" s="208">
        <v>6</v>
      </c>
      <c r="H15" s="209" t="s">
        <v>432</v>
      </c>
      <c r="I15" s="208">
        <v>8</v>
      </c>
      <c r="J15" s="209" t="s">
        <v>433</v>
      </c>
      <c r="K15" s="208">
        <v>10</v>
      </c>
      <c r="L15" s="210" t="s">
        <v>434</v>
      </c>
    </row>
    <row r="16" spans="1:12" ht="42.75" customHeight="1">
      <c r="A16" s="111" t="s">
        <v>435</v>
      </c>
      <c r="B16" s="186" t="s">
        <v>436</v>
      </c>
      <c r="C16" s="211">
        <v>0</v>
      </c>
      <c r="D16" s="211">
        <v>0</v>
      </c>
      <c r="E16" s="211">
        <v>0</v>
      </c>
      <c r="F16" s="211">
        <v>0</v>
      </c>
      <c r="G16" s="211">
        <v>0</v>
      </c>
      <c r="H16" s="211">
        <v>0</v>
      </c>
      <c r="I16" s="211">
        <v>0</v>
      </c>
      <c r="J16" s="211">
        <v>0</v>
      </c>
      <c r="K16" s="211">
        <v>0</v>
      </c>
      <c r="L16" s="212">
        <v>0</v>
      </c>
    </row>
    <row r="17" spans="1:12" ht="34.5" customHeight="1">
      <c r="A17" s="111" t="s">
        <v>437</v>
      </c>
      <c r="B17" s="186" t="s">
        <v>438</v>
      </c>
      <c r="C17" s="213">
        <v>0</v>
      </c>
      <c r="D17" s="213">
        <v>0</v>
      </c>
      <c r="E17" s="213">
        <v>0</v>
      </c>
      <c r="F17" s="213">
        <v>0</v>
      </c>
      <c r="G17" s="211">
        <v>0</v>
      </c>
      <c r="H17" s="213">
        <v>0</v>
      </c>
      <c r="I17" s="213">
        <v>0</v>
      </c>
      <c r="J17" s="213">
        <v>0</v>
      </c>
      <c r="K17" s="213">
        <v>0</v>
      </c>
      <c r="L17" s="214">
        <v>0</v>
      </c>
    </row>
    <row r="18" spans="1:12" ht="27.75" customHeight="1">
      <c r="A18" s="111" t="s">
        <v>439</v>
      </c>
      <c r="B18" s="192" t="s">
        <v>440</v>
      </c>
      <c r="C18" s="213">
        <v>0</v>
      </c>
      <c r="D18" s="213">
        <v>0</v>
      </c>
      <c r="E18" s="213">
        <v>0</v>
      </c>
      <c r="F18" s="213">
        <v>0</v>
      </c>
      <c r="G18" s="211">
        <v>0</v>
      </c>
      <c r="H18" s="213">
        <v>0</v>
      </c>
      <c r="I18" s="213">
        <v>0</v>
      </c>
      <c r="J18" s="213">
        <v>0</v>
      </c>
      <c r="K18" s="213">
        <v>0</v>
      </c>
      <c r="L18" s="214">
        <v>0</v>
      </c>
    </row>
    <row r="19" spans="1:12" ht="12.75">
      <c r="A19" s="119"/>
      <c r="B19" s="215"/>
      <c r="C19" s="216"/>
      <c r="D19" s="216"/>
      <c r="E19" s="217"/>
      <c r="F19" s="217"/>
      <c r="G19" s="217"/>
      <c r="H19" s="217"/>
      <c r="I19" s="217"/>
      <c r="J19" s="217"/>
      <c r="K19" s="217"/>
      <c r="L19" s="218"/>
    </row>
    <row r="21" spans="2:12" ht="14.25" customHeight="1">
      <c r="B21" s="317" t="s">
        <v>499</v>
      </c>
      <c r="C21" s="317"/>
      <c r="D21" s="317"/>
      <c r="E21" s="317"/>
      <c r="F21" s="317"/>
      <c r="G21" s="317"/>
      <c r="H21" s="317"/>
      <c r="I21" s="317"/>
      <c r="J21" s="317"/>
      <c r="K21" s="317"/>
      <c r="L21" s="317"/>
    </row>
    <row r="22" spans="3:11" ht="12.75">
      <c r="C22" s="295" t="s">
        <v>498</v>
      </c>
      <c r="D22" s="294"/>
      <c r="E22" s="294"/>
      <c r="F22" s="294"/>
      <c r="G22" s="294"/>
      <c r="H22" s="294"/>
      <c r="I22" s="294"/>
      <c r="J22" s="294"/>
      <c r="K22" s="294"/>
    </row>
  </sheetData>
  <sheetProtection selectLockedCells="1" selectUnlockedCells="1"/>
  <mergeCells count="16">
    <mergeCell ref="A12:A14"/>
    <mergeCell ref="B12:B14"/>
    <mergeCell ref="C12:C14"/>
    <mergeCell ref="D12:G12"/>
    <mergeCell ref="H5:L5"/>
    <mergeCell ref="A4:D4"/>
    <mergeCell ref="A6:D6"/>
    <mergeCell ref="A8:L8"/>
    <mergeCell ref="B21:L21"/>
    <mergeCell ref="C22:K22"/>
    <mergeCell ref="K12:K14"/>
    <mergeCell ref="L12:L14"/>
    <mergeCell ref="E13:G13"/>
    <mergeCell ref="H12:H14"/>
    <mergeCell ref="I12:I14"/>
    <mergeCell ref="J12:J14"/>
  </mergeCells>
  <printOptions/>
  <pageMargins left="0.4625" right="0.052083333333333336" top="0.49513888888888885" bottom="0.4944444444444444" header="0.25763888888888886" footer="0.2569444444444444"/>
  <pageSetup horizontalDpi="300" verticalDpi="300" orientation="portrait" paperSize="9" r:id="rId1"/>
  <headerFooter alignWithMargins="0">
    <oddHeader>&amp;C&amp;A</oddHeader>
    <oddFooter>&amp;CPagină &amp;P</oddFooter>
  </headerFooter>
</worksheet>
</file>

<file path=xl/worksheets/sheet7.xml><?xml version="1.0" encoding="utf-8"?>
<worksheet xmlns="http://schemas.openxmlformats.org/spreadsheetml/2006/main" xmlns:r="http://schemas.openxmlformats.org/officeDocument/2006/relationships">
  <dimension ref="A1:U30"/>
  <sheetViews>
    <sheetView zoomScale="90" zoomScaleNormal="90" zoomScalePageLayoutView="0" workbookViewId="0" topLeftCell="A1">
      <selection activeCell="N5" sqref="N5:U5"/>
    </sheetView>
  </sheetViews>
  <sheetFormatPr defaultColWidth="11.57421875" defaultRowHeight="12.75"/>
  <cols>
    <col min="1" max="1" width="3.57421875" style="1" customWidth="1"/>
    <col min="2" max="2" width="2.28125" style="1" customWidth="1"/>
    <col min="3" max="3" width="11.421875" style="1" customWidth="1"/>
    <col min="4" max="4" width="10.7109375" style="1" customWidth="1"/>
    <col min="5" max="5" width="9.421875" style="1" customWidth="1"/>
    <col min="6" max="6" width="8.00390625" style="1" customWidth="1"/>
    <col min="7" max="7" width="5.28125" style="1" customWidth="1"/>
    <col min="8" max="8" width="6.8515625" style="1" customWidth="1"/>
    <col min="9" max="9" width="9.7109375" style="1" customWidth="1"/>
    <col min="10" max="10" width="6.8515625" style="1" customWidth="1"/>
    <col min="11" max="11" width="7.8515625" style="1" customWidth="1"/>
    <col min="12" max="12" width="4.57421875" style="1" customWidth="1"/>
    <col min="13" max="13" width="7.00390625" style="1" customWidth="1"/>
    <col min="14" max="14" width="11.28125" style="1" customWidth="1"/>
    <col min="15" max="15" width="7.140625" style="1" customWidth="1"/>
    <col min="16" max="16" width="6.00390625" style="1" customWidth="1"/>
    <col min="17" max="17" width="4.00390625" style="1" customWidth="1"/>
    <col min="18" max="18" width="7.00390625" style="1" customWidth="1"/>
    <col min="19" max="19" width="9.7109375" style="1" customWidth="1"/>
    <col min="20" max="20" width="6.28125" style="1" customWidth="1"/>
  </cols>
  <sheetData>
    <row r="1" spans="1:5" s="8" customFormat="1" ht="12.75">
      <c r="A1" s="3"/>
      <c r="B1" s="3"/>
      <c r="C1" s="3"/>
      <c r="D1" s="3"/>
      <c r="E1" s="3"/>
    </row>
    <row r="2" spans="1:5" s="8" customFormat="1" ht="12.75">
      <c r="A2" s="3"/>
      <c r="B2" s="3"/>
      <c r="C2" s="3"/>
      <c r="D2" s="3"/>
      <c r="E2" s="3"/>
    </row>
    <row r="3" spans="1:5" s="8" customFormat="1" ht="12.75">
      <c r="A3" s="3"/>
      <c r="B3" s="3"/>
      <c r="C3" s="3"/>
      <c r="D3" s="3"/>
      <c r="E3" s="3"/>
    </row>
    <row r="4" spans="1:5" s="8" customFormat="1" ht="12.75">
      <c r="A4" s="3" t="s">
        <v>369</v>
      </c>
      <c r="B4" s="3"/>
      <c r="C4" s="3"/>
      <c r="D4" s="3"/>
      <c r="E4" s="3"/>
    </row>
    <row r="5" spans="1:21" s="8" customFormat="1" ht="12.75">
      <c r="A5" s="3" t="s">
        <v>1</v>
      </c>
      <c r="B5" s="3"/>
      <c r="C5" s="3"/>
      <c r="D5" s="3"/>
      <c r="E5" s="3"/>
      <c r="N5" s="286" t="s">
        <v>506</v>
      </c>
      <c r="O5" s="286"/>
      <c r="P5" s="286"/>
      <c r="Q5" s="286"/>
      <c r="R5" s="286"/>
      <c r="S5" s="286"/>
      <c r="T5" s="286"/>
      <c r="U5" s="286"/>
    </row>
    <row r="6" spans="1:5" s="8" customFormat="1" ht="12.75">
      <c r="A6" s="3" t="s">
        <v>2</v>
      </c>
      <c r="B6" s="3"/>
      <c r="C6" s="3"/>
      <c r="D6" s="3"/>
      <c r="E6" s="3"/>
    </row>
    <row r="7" spans="3:19" s="8" customFormat="1" ht="12.75">
      <c r="C7" s="126"/>
      <c r="R7" s="328"/>
      <c r="S7" s="328"/>
    </row>
    <row r="8" spans="1:20" s="8" customFormat="1" ht="14.25" customHeight="1">
      <c r="A8" s="286" t="s">
        <v>441</v>
      </c>
      <c r="B8" s="286"/>
      <c r="C8" s="286"/>
      <c r="D8" s="286"/>
      <c r="E8" s="286"/>
      <c r="F8" s="286"/>
      <c r="G8" s="286"/>
      <c r="H8" s="286"/>
      <c r="I8" s="286"/>
      <c r="J8" s="286"/>
      <c r="K8" s="286"/>
      <c r="L8" s="286"/>
      <c r="M8" s="286"/>
      <c r="N8" s="286"/>
      <c r="O8" s="286"/>
      <c r="P8" s="286"/>
      <c r="Q8" s="286"/>
      <c r="R8" s="286"/>
      <c r="S8" s="286"/>
      <c r="T8" s="286"/>
    </row>
    <row r="9" spans="3:4" s="8" customFormat="1" ht="14.25" customHeight="1">
      <c r="C9" s="329" t="s">
        <v>415</v>
      </c>
      <c r="D9" s="329"/>
    </row>
    <row r="10" spans="18:19" ht="12.75">
      <c r="R10" s="109" t="s">
        <v>317</v>
      </c>
      <c r="S10" s="109"/>
    </row>
    <row r="11" spans="1:20" ht="24.75" customHeight="1">
      <c r="A11" s="322" t="s">
        <v>442</v>
      </c>
      <c r="B11" s="322"/>
      <c r="C11" s="318" t="s">
        <v>443</v>
      </c>
      <c r="D11" s="318" t="s">
        <v>444</v>
      </c>
      <c r="E11" s="318" t="s">
        <v>445</v>
      </c>
      <c r="F11" s="330" t="s">
        <v>446</v>
      </c>
      <c r="G11" s="330"/>
      <c r="H11" s="330"/>
      <c r="I11" s="330"/>
      <c r="J11" s="330"/>
      <c r="K11" s="318" t="s">
        <v>447</v>
      </c>
      <c r="L11" s="318"/>
      <c r="M11" s="318"/>
      <c r="N11" s="318"/>
      <c r="O11" s="318"/>
      <c r="P11" s="319" t="s">
        <v>448</v>
      </c>
      <c r="Q11" s="319"/>
      <c r="R11" s="319"/>
      <c r="S11" s="319"/>
      <c r="T11" s="319"/>
    </row>
    <row r="12" spans="1:20" ht="45">
      <c r="A12" s="322"/>
      <c r="B12" s="322"/>
      <c r="C12" s="318"/>
      <c r="D12" s="318"/>
      <c r="E12" s="318"/>
      <c r="F12" s="219" t="s">
        <v>449</v>
      </c>
      <c r="G12" s="182" t="s">
        <v>450</v>
      </c>
      <c r="H12" s="182" t="s">
        <v>451</v>
      </c>
      <c r="I12" s="182" t="s">
        <v>452</v>
      </c>
      <c r="J12" s="182" t="s">
        <v>453</v>
      </c>
      <c r="K12" s="219" t="s">
        <v>449</v>
      </c>
      <c r="L12" s="182" t="s">
        <v>450</v>
      </c>
      <c r="M12" s="182" t="s">
        <v>451</v>
      </c>
      <c r="N12" s="182" t="s">
        <v>452</v>
      </c>
      <c r="O12" s="182" t="s">
        <v>453</v>
      </c>
      <c r="P12" s="219" t="s">
        <v>449</v>
      </c>
      <c r="Q12" s="182" t="s">
        <v>450</v>
      </c>
      <c r="R12" s="182" t="s">
        <v>451</v>
      </c>
      <c r="S12" s="182" t="s">
        <v>452</v>
      </c>
      <c r="T12" s="220" t="s">
        <v>453</v>
      </c>
    </row>
    <row r="13" spans="1:20" ht="14.25" customHeight="1">
      <c r="A13" s="325">
        <v>0</v>
      </c>
      <c r="B13" s="325"/>
      <c r="C13" s="221">
        <v>1</v>
      </c>
      <c r="D13" s="221">
        <v>2</v>
      </c>
      <c r="E13" s="221">
        <v>3</v>
      </c>
      <c r="F13" s="221">
        <v>4</v>
      </c>
      <c r="G13" s="221">
        <v>5</v>
      </c>
      <c r="H13" s="221">
        <v>6</v>
      </c>
      <c r="I13" s="221">
        <v>7</v>
      </c>
      <c r="J13" s="221">
        <v>8</v>
      </c>
      <c r="K13" s="221">
        <v>9</v>
      </c>
      <c r="L13" s="221">
        <v>10</v>
      </c>
      <c r="M13" s="221">
        <v>11</v>
      </c>
      <c r="N13" s="221">
        <v>12</v>
      </c>
      <c r="O13" s="221">
        <v>13</v>
      </c>
      <c r="P13" s="221">
        <v>14</v>
      </c>
      <c r="Q13" s="221">
        <v>15</v>
      </c>
      <c r="R13" s="221">
        <v>16</v>
      </c>
      <c r="S13" s="221">
        <v>17</v>
      </c>
      <c r="T13" s="222">
        <v>18</v>
      </c>
    </row>
    <row r="14" spans="1:20" ht="14.25" customHeight="1">
      <c r="A14" s="326" t="s">
        <v>454</v>
      </c>
      <c r="B14" s="326"/>
      <c r="C14" s="326"/>
      <c r="D14" s="326"/>
      <c r="E14" s="326"/>
      <c r="F14" s="326"/>
      <c r="G14" s="326"/>
      <c r="H14" s="326"/>
      <c r="I14" s="326"/>
      <c r="J14" s="326"/>
      <c r="K14" s="326"/>
      <c r="L14" s="326"/>
      <c r="M14" s="326"/>
      <c r="N14" s="326"/>
      <c r="O14" s="326"/>
      <c r="P14" s="326"/>
      <c r="Q14" s="326"/>
      <c r="R14" s="326"/>
      <c r="S14" s="326"/>
      <c r="T14" s="326"/>
    </row>
    <row r="15" spans="1:20" ht="12.75">
      <c r="A15" s="111"/>
      <c r="B15" s="223"/>
      <c r="C15" s="223"/>
      <c r="D15" s="223"/>
      <c r="E15" s="223"/>
      <c r="F15" s="223"/>
      <c r="G15" s="223"/>
      <c r="H15" s="223"/>
      <c r="I15" s="223"/>
      <c r="J15" s="223"/>
      <c r="K15" s="223"/>
      <c r="L15" s="223"/>
      <c r="M15" s="223"/>
      <c r="N15" s="223"/>
      <c r="O15" s="223"/>
      <c r="P15" s="223"/>
      <c r="Q15" s="223"/>
      <c r="R15" s="223"/>
      <c r="S15" s="223"/>
      <c r="T15" s="224"/>
    </row>
    <row r="16" spans="1:20" ht="12.75">
      <c r="A16" s="111"/>
      <c r="B16" s="225"/>
      <c r="C16" s="225"/>
      <c r="D16" s="223"/>
      <c r="E16" s="223"/>
      <c r="F16" s="223"/>
      <c r="G16" s="223"/>
      <c r="H16" s="223"/>
      <c r="I16" s="223"/>
      <c r="J16" s="223"/>
      <c r="K16" s="223"/>
      <c r="L16" s="223"/>
      <c r="M16" s="223"/>
      <c r="N16" s="223"/>
      <c r="O16" s="223"/>
      <c r="P16" s="223"/>
      <c r="Q16" s="223"/>
      <c r="R16" s="223"/>
      <c r="S16" s="223"/>
      <c r="T16" s="224"/>
    </row>
    <row r="17" spans="1:20" ht="12.75">
      <c r="A17" s="111"/>
      <c r="B17" s="223"/>
      <c r="C17" s="225"/>
      <c r="D17" s="223"/>
      <c r="E17" s="223"/>
      <c r="F17" s="223"/>
      <c r="G17" s="223"/>
      <c r="H17" s="223"/>
      <c r="I17" s="223"/>
      <c r="J17" s="223"/>
      <c r="K17" s="223"/>
      <c r="L17" s="223"/>
      <c r="M17" s="223"/>
      <c r="N17" s="223"/>
      <c r="O17" s="223"/>
      <c r="P17" s="223"/>
      <c r="Q17" s="223"/>
      <c r="R17" s="223"/>
      <c r="S17" s="223"/>
      <c r="T17" s="224"/>
    </row>
    <row r="18" spans="1:20" ht="12.75">
      <c r="A18" s="111"/>
      <c r="B18" s="223"/>
      <c r="C18" s="225"/>
      <c r="D18" s="223"/>
      <c r="E18" s="223"/>
      <c r="F18" s="223"/>
      <c r="G18" s="223"/>
      <c r="H18" s="223"/>
      <c r="I18" s="223"/>
      <c r="J18" s="223"/>
      <c r="K18" s="223"/>
      <c r="L18" s="223"/>
      <c r="M18" s="223"/>
      <c r="N18" s="223"/>
      <c r="O18" s="223"/>
      <c r="P18" s="223"/>
      <c r="Q18" s="223"/>
      <c r="R18" s="223"/>
      <c r="S18" s="223"/>
      <c r="T18" s="224"/>
    </row>
    <row r="19" spans="1:20" ht="21.75" customHeight="1">
      <c r="A19" s="327" t="s">
        <v>455</v>
      </c>
      <c r="B19" s="327"/>
      <c r="C19" s="327"/>
      <c r="D19" s="223"/>
      <c r="E19" s="223"/>
      <c r="F19" s="223"/>
      <c r="G19" s="223"/>
      <c r="H19" s="223"/>
      <c r="I19" s="223"/>
      <c r="J19" s="223"/>
      <c r="K19" s="223"/>
      <c r="L19" s="223"/>
      <c r="M19" s="223"/>
      <c r="N19" s="223"/>
      <c r="O19" s="223"/>
      <c r="P19" s="223"/>
      <c r="Q19" s="223"/>
      <c r="R19" s="223"/>
      <c r="S19" s="223"/>
      <c r="T19" s="224"/>
    </row>
    <row r="20" spans="1:20" ht="14.25" customHeight="1">
      <c r="A20" s="326" t="s">
        <v>456</v>
      </c>
      <c r="B20" s="326"/>
      <c r="C20" s="326"/>
      <c r="D20" s="326"/>
      <c r="E20" s="326"/>
      <c r="F20" s="326"/>
      <c r="G20" s="326"/>
      <c r="H20" s="326"/>
      <c r="I20" s="326"/>
      <c r="J20" s="326"/>
      <c r="K20" s="326"/>
      <c r="L20" s="326"/>
      <c r="M20" s="326"/>
      <c r="N20" s="326"/>
      <c r="O20" s="326"/>
      <c r="P20" s="326"/>
      <c r="Q20" s="326"/>
      <c r="R20" s="326"/>
      <c r="S20" s="326"/>
      <c r="T20" s="326"/>
    </row>
    <row r="21" spans="1:20" ht="12.75">
      <c r="A21" s="111"/>
      <c r="B21" s="223"/>
      <c r="C21" s="223"/>
      <c r="D21" s="223"/>
      <c r="E21" s="223"/>
      <c r="F21" s="223"/>
      <c r="G21" s="223"/>
      <c r="H21" s="223"/>
      <c r="I21" s="223"/>
      <c r="J21" s="223"/>
      <c r="K21" s="223"/>
      <c r="L21" s="223"/>
      <c r="M21" s="223"/>
      <c r="N21" s="223"/>
      <c r="O21" s="223"/>
      <c r="P21" s="223"/>
      <c r="Q21" s="223"/>
      <c r="R21" s="223"/>
      <c r="S21" s="223"/>
      <c r="T21" s="224"/>
    </row>
    <row r="22" spans="1:20" ht="12.75">
      <c r="A22" s="111"/>
      <c r="B22" s="223"/>
      <c r="C22" s="223"/>
      <c r="D22" s="223"/>
      <c r="E22" s="223"/>
      <c r="F22" s="223"/>
      <c r="G22" s="223"/>
      <c r="H22" s="223"/>
      <c r="I22" s="223"/>
      <c r="J22" s="223"/>
      <c r="K22" s="223"/>
      <c r="L22" s="223"/>
      <c r="M22" s="223"/>
      <c r="N22" s="223"/>
      <c r="O22" s="223"/>
      <c r="P22" s="223"/>
      <c r="Q22" s="223"/>
      <c r="R22" s="223"/>
      <c r="S22" s="223"/>
      <c r="T22" s="224"/>
    </row>
    <row r="23" spans="1:20" ht="12.75">
      <c r="A23" s="111"/>
      <c r="B23" s="223"/>
      <c r="C23" s="223"/>
      <c r="D23" s="223"/>
      <c r="E23" s="223"/>
      <c r="F23" s="223"/>
      <c r="G23" s="223"/>
      <c r="H23" s="223"/>
      <c r="I23" s="223"/>
      <c r="J23" s="223"/>
      <c r="K23" s="223"/>
      <c r="L23" s="223"/>
      <c r="M23" s="223"/>
      <c r="N23" s="223"/>
      <c r="O23" s="223"/>
      <c r="P23" s="223"/>
      <c r="Q23" s="223"/>
      <c r="R23" s="223"/>
      <c r="S23" s="223"/>
      <c r="T23" s="224"/>
    </row>
    <row r="24" spans="1:20" ht="14.25" customHeight="1">
      <c r="A24" s="327" t="s">
        <v>457</v>
      </c>
      <c r="B24" s="327"/>
      <c r="C24" s="327"/>
      <c r="D24" s="223"/>
      <c r="E24" s="223"/>
      <c r="F24" s="223"/>
      <c r="G24" s="223"/>
      <c r="H24" s="223"/>
      <c r="I24" s="223"/>
      <c r="J24" s="223"/>
      <c r="K24" s="223"/>
      <c r="L24" s="223"/>
      <c r="M24" s="223"/>
      <c r="N24" s="223"/>
      <c r="O24" s="223"/>
      <c r="P24" s="223"/>
      <c r="Q24" s="223"/>
      <c r="R24" s="223"/>
      <c r="S24" s="223"/>
      <c r="T24" s="224"/>
    </row>
    <row r="25" spans="1:20" ht="33.75" customHeight="1">
      <c r="A25" s="324" t="s">
        <v>458</v>
      </c>
      <c r="B25" s="324"/>
      <c r="C25" s="324"/>
      <c r="D25" s="215"/>
      <c r="E25" s="215"/>
      <c r="F25" s="215"/>
      <c r="G25" s="215"/>
      <c r="H25" s="215"/>
      <c r="I25" s="215"/>
      <c r="J25" s="215"/>
      <c r="K25" s="215"/>
      <c r="L25" s="215"/>
      <c r="M25" s="215"/>
      <c r="N25" s="215"/>
      <c r="O25" s="215"/>
      <c r="P25" s="215"/>
      <c r="Q25" s="215"/>
      <c r="R25" s="215"/>
      <c r="S25" s="215"/>
      <c r="T25" s="227"/>
    </row>
    <row r="26" spans="1:20" ht="33.75" customHeight="1">
      <c r="A26" s="226"/>
      <c r="B26" s="226"/>
      <c r="C26" s="215"/>
      <c r="D26" s="215"/>
      <c r="E26" s="215"/>
      <c r="F26" s="215"/>
      <c r="G26" s="215"/>
      <c r="H26" s="215"/>
      <c r="I26" s="215"/>
      <c r="J26" s="215"/>
      <c r="K26" s="215"/>
      <c r="L26" s="215"/>
      <c r="M26" s="215"/>
      <c r="N26" s="215"/>
      <c r="O26" s="215"/>
      <c r="P26" s="215"/>
      <c r="Q26" s="215"/>
      <c r="R26" s="215"/>
      <c r="S26" s="215"/>
      <c r="T26" s="227"/>
    </row>
    <row r="28" spans="3:19" ht="14.25" customHeight="1">
      <c r="C28" s="267" t="s">
        <v>500</v>
      </c>
      <c r="D28" s="267"/>
      <c r="E28" s="267"/>
      <c r="F28" s="267"/>
      <c r="G28" s="267"/>
      <c r="H28" s="267"/>
      <c r="I28" s="267"/>
      <c r="J28" s="267"/>
      <c r="K28" s="267"/>
      <c r="L28" s="267"/>
      <c r="M28" s="267"/>
      <c r="N28" s="267"/>
      <c r="O28" s="267"/>
      <c r="P28" s="267"/>
      <c r="Q28" s="267"/>
      <c r="R28" s="267"/>
      <c r="S28" s="267"/>
    </row>
    <row r="29" spans="3:19" ht="12.75">
      <c r="C29" s="267"/>
      <c r="D29" s="267"/>
      <c r="E29" s="267"/>
      <c r="F29" s="267"/>
      <c r="G29" s="267"/>
      <c r="H29" s="267"/>
      <c r="I29" s="267"/>
      <c r="J29" s="267"/>
      <c r="K29" s="267"/>
      <c r="L29" s="267"/>
      <c r="M29" s="267"/>
      <c r="N29" s="267"/>
      <c r="O29" s="267"/>
      <c r="P29" s="267"/>
      <c r="Q29" s="267"/>
      <c r="R29" s="267"/>
      <c r="S29" s="267"/>
    </row>
    <row r="30" spans="7:14" ht="12.75">
      <c r="G30" s="295" t="s">
        <v>501</v>
      </c>
      <c r="H30" s="295"/>
      <c r="I30" s="295"/>
      <c r="J30" s="295"/>
      <c r="K30" s="295"/>
      <c r="L30" s="295"/>
      <c r="M30" s="295"/>
      <c r="N30" s="295"/>
    </row>
  </sheetData>
  <sheetProtection selectLockedCells="1" selectUnlockedCells="1"/>
  <mergeCells count="19">
    <mergeCell ref="R7:S7"/>
    <mergeCell ref="A8:T8"/>
    <mergeCell ref="C9:D9"/>
    <mergeCell ref="A11:B12"/>
    <mergeCell ref="C11:C12"/>
    <mergeCell ref="D11:D12"/>
    <mergeCell ref="E11:E12"/>
    <mergeCell ref="F11:J11"/>
    <mergeCell ref="K11:O11"/>
    <mergeCell ref="A25:C25"/>
    <mergeCell ref="N5:U5"/>
    <mergeCell ref="C28:S29"/>
    <mergeCell ref="G30:N30"/>
    <mergeCell ref="P11:T11"/>
    <mergeCell ref="A13:B13"/>
    <mergeCell ref="A14:T14"/>
    <mergeCell ref="A19:C19"/>
    <mergeCell ref="A20:T20"/>
    <mergeCell ref="A24:C24"/>
  </mergeCells>
  <printOptions/>
  <pageMargins left="0.24861111111111112" right="0.03958333333333333" top="0.49513888888888885" bottom="0.4944444444444444" header="0.25763888888888886" footer="0.2569444444444444"/>
  <pageSetup horizontalDpi="300" verticalDpi="300" orientation="landscape" paperSize="9" r:id="rId1"/>
  <headerFooter alignWithMargins="0">
    <oddHeader>&amp;C&amp;A</oddHeader>
    <oddFooter>&amp;CPagină &amp;P</oddFooter>
  </headerFooter>
</worksheet>
</file>

<file path=xl/worksheets/sheet8.xml><?xml version="1.0" encoding="utf-8"?>
<worksheet xmlns="http://schemas.openxmlformats.org/spreadsheetml/2006/main" xmlns:r="http://schemas.openxmlformats.org/officeDocument/2006/relationships">
  <dimension ref="A1:L34"/>
  <sheetViews>
    <sheetView zoomScale="90" zoomScaleNormal="90" zoomScalePageLayoutView="0" workbookViewId="0" topLeftCell="A1">
      <selection activeCell="G34" sqref="G34"/>
    </sheetView>
  </sheetViews>
  <sheetFormatPr defaultColWidth="11.57421875" defaultRowHeight="12.75"/>
  <cols>
    <col min="1" max="1" width="3.7109375" style="1" customWidth="1"/>
    <col min="2" max="2" width="3.00390625" style="1" customWidth="1"/>
    <col min="3" max="3" width="21.8515625" style="1" customWidth="1"/>
    <col min="4" max="4" width="8.140625" style="1" customWidth="1"/>
    <col min="5" max="5" width="8.57421875" style="1" customWidth="1"/>
    <col min="6" max="6" width="7.421875" style="1" customWidth="1"/>
    <col min="7" max="7" width="8.28125" style="1" customWidth="1"/>
    <col min="8" max="8" width="8.00390625" style="1" customWidth="1"/>
    <col min="9" max="9" width="8.7109375" style="1" customWidth="1"/>
    <col min="10" max="10" width="7.8515625" style="1" customWidth="1"/>
    <col min="11" max="11" width="8.140625" style="1" customWidth="1"/>
    <col min="12" max="12" width="8.28125" style="1" customWidth="1"/>
  </cols>
  <sheetData>
    <row r="1" spans="1:12" s="8" customFormat="1" ht="12.75">
      <c r="A1" s="3" t="s">
        <v>369</v>
      </c>
      <c r="B1" s="3"/>
      <c r="C1" s="3"/>
      <c r="D1" s="3"/>
      <c r="E1" s="3"/>
      <c r="L1" s="126"/>
    </row>
    <row r="2" spans="1:12" s="8" customFormat="1" ht="12.75">
      <c r="A2" s="3" t="s">
        <v>1</v>
      </c>
      <c r="B2" s="3"/>
      <c r="C2" s="3"/>
      <c r="D2" s="3"/>
      <c r="E2" s="3"/>
      <c r="I2" s="332" t="s">
        <v>505</v>
      </c>
      <c r="J2" s="333"/>
      <c r="K2" s="333"/>
      <c r="L2" s="333"/>
    </row>
    <row r="3" spans="1:12" s="8" customFormat="1" ht="12.75">
      <c r="A3" s="3" t="s">
        <v>2</v>
      </c>
      <c r="B3" s="3"/>
      <c r="C3" s="3"/>
      <c r="D3" s="3"/>
      <c r="E3" s="3"/>
      <c r="L3" s="126"/>
    </row>
    <row r="4" s="8" customFormat="1" ht="12.75"/>
    <row r="5" spans="2:12" s="8" customFormat="1" ht="14.25" customHeight="1">
      <c r="B5" s="286" t="s">
        <v>459</v>
      </c>
      <c r="C5" s="286"/>
      <c r="D5" s="286"/>
      <c r="E5" s="286"/>
      <c r="F5" s="286"/>
      <c r="G5" s="286"/>
      <c r="H5" s="286"/>
      <c r="I5" s="286"/>
      <c r="J5" s="286"/>
      <c r="K5" s="286"/>
      <c r="L5" s="286"/>
    </row>
    <row r="6" ht="12.75">
      <c r="L6" s="171" t="s">
        <v>460</v>
      </c>
    </row>
    <row r="7" spans="1:12" ht="14.25" customHeight="1">
      <c r="A7" s="322" t="s">
        <v>442</v>
      </c>
      <c r="B7" s="343" t="s">
        <v>461</v>
      </c>
      <c r="C7" s="343"/>
      <c r="D7" s="343" t="s">
        <v>462</v>
      </c>
      <c r="E7" s="343" t="s">
        <v>463</v>
      </c>
      <c r="F7" s="343"/>
      <c r="G7" s="343" t="s">
        <v>464</v>
      </c>
      <c r="H7" s="343"/>
      <c r="I7" s="344" t="s">
        <v>376</v>
      </c>
      <c r="J7" s="344"/>
      <c r="K7" s="342" t="s">
        <v>377</v>
      </c>
      <c r="L7" s="342"/>
    </row>
    <row r="8" spans="1:12" ht="21" customHeight="1">
      <c r="A8" s="322"/>
      <c r="B8" s="343"/>
      <c r="C8" s="343"/>
      <c r="D8" s="343"/>
      <c r="E8" s="345" t="s">
        <v>465</v>
      </c>
      <c r="F8" s="345"/>
      <c r="G8" s="338" t="s">
        <v>466</v>
      </c>
      <c r="H8" s="338"/>
      <c r="I8" s="338" t="s">
        <v>467</v>
      </c>
      <c r="J8" s="338"/>
      <c r="K8" s="339" t="s">
        <v>468</v>
      </c>
      <c r="L8" s="339"/>
    </row>
    <row r="9" spans="1:12" ht="28.5" customHeight="1">
      <c r="A9" s="322"/>
      <c r="B9" s="343"/>
      <c r="C9" s="343"/>
      <c r="D9" s="343"/>
      <c r="E9" s="228" t="s">
        <v>469</v>
      </c>
      <c r="F9" s="206" t="s">
        <v>417</v>
      </c>
      <c r="G9" s="228" t="s">
        <v>470</v>
      </c>
      <c r="H9" s="206" t="s">
        <v>417</v>
      </c>
      <c r="I9" s="228" t="s">
        <v>470</v>
      </c>
      <c r="J9" s="206" t="s">
        <v>417</v>
      </c>
      <c r="K9" s="228" t="s">
        <v>470</v>
      </c>
      <c r="L9" s="229" t="s">
        <v>417</v>
      </c>
    </row>
    <row r="10" spans="1:12" ht="14.25" customHeight="1">
      <c r="A10" s="207">
        <v>0</v>
      </c>
      <c r="B10" s="340">
        <v>1</v>
      </c>
      <c r="C10" s="340"/>
      <c r="D10" s="230">
        <v>2</v>
      </c>
      <c r="E10" s="230">
        <v>3</v>
      </c>
      <c r="F10" s="230">
        <v>4</v>
      </c>
      <c r="G10" s="230">
        <v>5</v>
      </c>
      <c r="H10" s="230">
        <v>6</v>
      </c>
      <c r="I10" s="230">
        <v>7</v>
      </c>
      <c r="J10" s="230">
        <v>8</v>
      </c>
      <c r="K10" s="230">
        <v>9</v>
      </c>
      <c r="L10" s="231">
        <v>10</v>
      </c>
    </row>
    <row r="11" spans="1:12" ht="36" customHeight="1">
      <c r="A11" s="232" t="s">
        <v>471</v>
      </c>
      <c r="B11" s="341" t="s">
        <v>472</v>
      </c>
      <c r="C11" s="341"/>
      <c r="D11" s="233" t="s">
        <v>473</v>
      </c>
      <c r="E11" s="234">
        <v>492.209</v>
      </c>
      <c r="F11" s="234">
        <v>0</v>
      </c>
      <c r="G11" s="234">
        <v>499.471</v>
      </c>
      <c r="H11" s="234">
        <v>0</v>
      </c>
      <c r="I11" s="234">
        <v>186.267</v>
      </c>
      <c r="J11" s="234">
        <v>0</v>
      </c>
      <c r="K11" s="234">
        <v>309.566</v>
      </c>
      <c r="L11" s="235">
        <v>0</v>
      </c>
    </row>
    <row r="12" spans="1:12" ht="14.25" customHeight="1">
      <c r="A12" s="111">
        <v>1</v>
      </c>
      <c r="B12" s="334" t="s">
        <v>474</v>
      </c>
      <c r="C12" s="334"/>
      <c r="D12" s="236"/>
      <c r="E12" s="237" t="s">
        <v>88</v>
      </c>
      <c r="F12" s="237" t="s">
        <v>88</v>
      </c>
      <c r="G12" s="223"/>
      <c r="H12" s="223">
        <v>0</v>
      </c>
      <c r="I12" s="223"/>
      <c r="J12" s="223">
        <v>0</v>
      </c>
      <c r="K12" s="223"/>
      <c r="L12" s="224">
        <v>0</v>
      </c>
    </row>
    <row r="13" spans="1:12" ht="14.25" customHeight="1">
      <c r="A13" s="111">
        <v>2</v>
      </c>
      <c r="B13" s="334" t="s">
        <v>475</v>
      </c>
      <c r="C13" s="334"/>
      <c r="D13" s="223"/>
      <c r="E13" s="237" t="s">
        <v>88</v>
      </c>
      <c r="F13" s="237" t="s">
        <v>88</v>
      </c>
      <c r="G13" s="223"/>
      <c r="H13" s="223"/>
      <c r="I13" s="223"/>
      <c r="J13" s="223"/>
      <c r="K13" s="223"/>
      <c r="L13" s="224"/>
    </row>
    <row r="14" spans="1:12" ht="12.75">
      <c r="A14" s="111"/>
      <c r="B14" s="335" t="s">
        <v>476</v>
      </c>
      <c r="C14" s="335"/>
      <c r="D14" s="223"/>
      <c r="E14" s="237"/>
      <c r="F14" s="237"/>
      <c r="G14" s="223"/>
      <c r="H14" s="223"/>
      <c r="I14" s="223"/>
      <c r="J14" s="223"/>
      <c r="K14" s="223"/>
      <c r="L14" s="224"/>
    </row>
    <row r="15" spans="1:12" ht="12.75">
      <c r="A15" s="111"/>
      <c r="B15" s="335"/>
      <c r="C15" s="335"/>
      <c r="D15" s="223"/>
      <c r="E15" s="237"/>
      <c r="F15" s="237"/>
      <c r="G15" s="223"/>
      <c r="H15" s="223"/>
      <c r="I15" s="223"/>
      <c r="J15" s="223"/>
      <c r="K15" s="223"/>
      <c r="L15" s="224"/>
    </row>
    <row r="16" spans="1:12" ht="14.25" customHeight="1">
      <c r="A16" s="111"/>
      <c r="B16" s="334" t="s">
        <v>477</v>
      </c>
      <c r="C16" s="334"/>
      <c r="D16" s="223"/>
      <c r="E16" s="237" t="s">
        <v>88</v>
      </c>
      <c r="F16" s="237" t="s">
        <v>88</v>
      </c>
      <c r="G16" s="223"/>
      <c r="H16" s="223"/>
      <c r="I16" s="223"/>
      <c r="J16" s="223"/>
      <c r="K16" s="223"/>
      <c r="L16" s="224"/>
    </row>
    <row r="17" spans="1:12" ht="14.25" customHeight="1">
      <c r="A17" s="111"/>
      <c r="B17" s="336" t="s">
        <v>478</v>
      </c>
      <c r="C17" s="336"/>
      <c r="D17" s="223"/>
      <c r="E17" s="237" t="s">
        <v>88</v>
      </c>
      <c r="F17" s="237" t="s">
        <v>88</v>
      </c>
      <c r="G17" s="223">
        <f aca="true" t="shared" si="0" ref="G17:L17">G11+G12</f>
        <v>499.471</v>
      </c>
      <c r="H17" s="223">
        <f t="shared" si="0"/>
        <v>0</v>
      </c>
      <c r="I17" s="223">
        <f t="shared" si="0"/>
        <v>186.267</v>
      </c>
      <c r="J17" s="223">
        <f t="shared" si="0"/>
        <v>0</v>
      </c>
      <c r="K17" s="223">
        <f t="shared" si="0"/>
        <v>309.566</v>
      </c>
      <c r="L17" s="224">
        <f t="shared" si="0"/>
        <v>0</v>
      </c>
    </row>
    <row r="18" spans="1:12" ht="23.25" customHeight="1">
      <c r="A18" s="232" t="s">
        <v>479</v>
      </c>
      <c r="B18" s="337" t="s">
        <v>480</v>
      </c>
      <c r="C18" s="337"/>
      <c r="D18" s="238"/>
      <c r="E18" s="238"/>
      <c r="F18" s="238"/>
      <c r="G18" s="238"/>
      <c r="H18" s="238"/>
      <c r="I18" s="238"/>
      <c r="J18" s="238"/>
      <c r="K18" s="238"/>
      <c r="L18" s="239"/>
    </row>
    <row r="19" spans="1:12" ht="23.25" customHeight="1">
      <c r="A19" s="111">
        <v>1</v>
      </c>
      <c r="B19" s="334" t="s">
        <v>481</v>
      </c>
      <c r="C19" s="334"/>
      <c r="D19" s="223"/>
      <c r="E19" s="237" t="s">
        <v>88</v>
      </c>
      <c r="F19" s="237" t="s">
        <v>88</v>
      </c>
      <c r="G19" s="223"/>
      <c r="H19" s="240" t="s">
        <v>482</v>
      </c>
      <c r="I19" s="223"/>
      <c r="J19" s="240" t="s">
        <v>482</v>
      </c>
      <c r="K19" s="223"/>
      <c r="L19" s="241" t="s">
        <v>482</v>
      </c>
    </row>
    <row r="20" spans="1:12" ht="14.25" customHeight="1">
      <c r="A20" s="111">
        <v>2</v>
      </c>
      <c r="B20" s="334" t="s">
        <v>483</v>
      </c>
      <c r="C20" s="334"/>
      <c r="D20" s="223"/>
      <c r="E20" s="237" t="s">
        <v>88</v>
      </c>
      <c r="F20" s="237" t="s">
        <v>88</v>
      </c>
      <c r="G20" s="223"/>
      <c r="H20" s="223"/>
      <c r="I20" s="223"/>
      <c r="J20" s="223"/>
      <c r="K20" s="223"/>
      <c r="L20" s="224"/>
    </row>
    <row r="21" spans="1:12" ht="12.75">
      <c r="A21" s="111"/>
      <c r="B21" s="335" t="s">
        <v>476</v>
      </c>
      <c r="C21" s="335"/>
      <c r="D21" s="223"/>
      <c r="E21" s="237"/>
      <c r="F21" s="237"/>
      <c r="G21" s="223"/>
      <c r="H21" s="223"/>
      <c r="I21" s="223"/>
      <c r="J21" s="223"/>
      <c r="K21" s="223"/>
      <c r="L21" s="224"/>
    </row>
    <row r="22" spans="1:12" ht="12.75">
      <c r="A22" s="111"/>
      <c r="B22" s="335"/>
      <c r="C22" s="335"/>
      <c r="D22" s="223"/>
      <c r="E22" s="237"/>
      <c r="F22" s="237"/>
      <c r="G22" s="223"/>
      <c r="H22" s="223"/>
      <c r="I22" s="223"/>
      <c r="J22" s="223"/>
      <c r="K22" s="223"/>
      <c r="L22" s="224"/>
    </row>
    <row r="23" spans="1:12" ht="14.25" customHeight="1">
      <c r="A23" s="111"/>
      <c r="B23" s="334" t="s">
        <v>484</v>
      </c>
      <c r="C23" s="334"/>
      <c r="D23" s="223"/>
      <c r="E23" s="237" t="s">
        <v>88</v>
      </c>
      <c r="F23" s="237" t="s">
        <v>88</v>
      </c>
      <c r="G23" s="223"/>
      <c r="H23" s="223"/>
      <c r="I23" s="223"/>
      <c r="J23" s="223"/>
      <c r="K23" s="223"/>
      <c r="L23" s="224"/>
    </row>
    <row r="24" spans="1:12" ht="14.25" customHeight="1">
      <c r="A24" s="111"/>
      <c r="B24" s="336" t="s">
        <v>485</v>
      </c>
      <c r="C24" s="336"/>
      <c r="D24" s="223"/>
      <c r="E24" s="237" t="s">
        <v>88</v>
      </c>
      <c r="F24" s="237" t="s">
        <v>88</v>
      </c>
      <c r="G24" s="223"/>
      <c r="H24" s="223"/>
      <c r="I24" s="223"/>
      <c r="J24" s="223"/>
      <c r="K24" s="223"/>
      <c r="L24" s="224"/>
    </row>
    <row r="25" spans="1:12" ht="27" customHeight="1">
      <c r="A25" s="226" t="s">
        <v>486</v>
      </c>
      <c r="B25" s="331" t="s">
        <v>487</v>
      </c>
      <c r="C25" s="331"/>
      <c r="D25" s="215"/>
      <c r="E25" s="215"/>
      <c r="F25" s="215"/>
      <c r="G25" s="215">
        <f aca="true" t="shared" si="1" ref="G25:L25">G17+G24</f>
        <v>499.471</v>
      </c>
      <c r="H25" s="215">
        <f t="shared" si="1"/>
        <v>0</v>
      </c>
      <c r="I25" s="215">
        <f t="shared" si="1"/>
        <v>186.267</v>
      </c>
      <c r="J25" s="215">
        <f t="shared" si="1"/>
        <v>0</v>
      </c>
      <c r="K25" s="215">
        <f t="shared" si="1"/>
        <v>309.566</v>
      </c>
      <c r="L25" s="227">
        <f t="shared" si="1"/>
        <v>0</v>
      </c>
    </row>
    <row r="28" spans="3:11" ht="14.25" customHeight="1">
      <c r="C28" s="267" t="s">
        <v>504</v>
      </c>
      <c r="D28" s="267"/>
      <c r="E28" s="267"/>
      <c r="F28" s="267"/>
      <c r="G28" s="267"/>
      <c r="H28" s="267"/>
      <c r="I28" s="267"/>
      <c r="J28" s="267"/>
      <c r="K28" s="267"/>
    </row>
    <row r="29" spans="3:11" ht="12.75">
      <c r="C29" s="171"/>
      <c r="D29" s="171" t="s">
        <v>502</v>
      </c>
      <c r="E29" s="171"/>
      <c r="F29" s="171" t="s">
        <v>503</v>
      </c>
      <c r="G29" s="171"/>
      <c r="H29" s="171" t="s">
        <v>490</v>
      </c>
      <c r="I29" s="171"/>
      <c r="J29" s="171"/>
      <c r="K29" s="171"/>
    </row>
    <row r="34" ht="12.75">
      <c r="L34" s="245"/>
    </row>
  </sheetData>
  <sheetProtection selectLockedCells="1" selectUnlockedCells="1"/>
  <mergeCells count="30">
    <mergeCell ref="B5:L5"/>
    <mergeCell ref="K7:L7"/>
    <mergeCell ref="A7:A9"/>
    <mergeCell ref="B7:C9"/>
    <mergeCell ref="D7:D9"/>
    <mergeCell ref="E7:F7"/>
    <mergeCell ref="G7:H7"/>
    <mergeCell ref="I7:J7"/>
    <mergeCell ref="E8:F8"/>
    <mergeCell ref="I8:J8"/>
    <mergeCell ref="B18:C18"/>
    <mergeCell ref="G8:H8"/>
    <mergeCell ref="K8:L8"/>
    <mergeCell ref="B10:C10"/>
    <mergeCell ref="B11:C11"/>
    <mergeCell ref="B12:C12"/>
    <mergeCell ref="B14:B15"/>
    <mergeCell ref="C14:C15"/>
    <mergeCell ref="B16:C16"/>
    <mergeCell ref="B17:C17"/>
    <mergeCell ref="B25:C25"/>
    <mergeCell ref="I2:L2"/>
    <mergeCell ref="C28:K28"/>
    <mergeCell ref="B19:C19"/>
    <mergeCell ref="B20:C20"/>
    <mergeCell ref="B21:B22"/>
    <mergeCell ref="C21:C22"/>
    <mergeCell ref="B23:C23"/>
    <mergeCell ref="B24:C24"/>
    <mergeCell ref="B13:C13"/>
  </mergeCells>
  <printOptions/>
  <pageMargins left="0.18888888888888888" right="0.052083333333333336" top="0.49513888888888885" bottom="0.4944444444444444" header="0.25763888888888886" footer="0.2569444444444444"/>
  <pageSetup horizontalDpi="300" verticalDpi="300" orientation="portrait" paperSize="9" r:id="rId1"/>
  <headerFooter alignWithMargins="0">
    <oddHeader>&amp;C&amp;A</oddHeader>
    <oddFooter>&amp;CPagină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consuela</cp:lastModifiedBy>
  <cp:lastPrinted>2015-02-26T12:08:02Z</cp:lastPrinted>
  <dcterms:modified xsi:type="dcterms:W3CDTF">2015-02-26T12:08:08Z</dcterms:modified>
  <cp:category/>
  <cp:version/>
  <cp:contentType/>
  <cp:contentStatus/>
</cp:coreProperties>
</file>